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P:\P24-063Controllingliste_Risch\Erhebungen\BG Rechner Risch\"/>
    </mc:Choice>
  </mc:AlternateContent>
  <xr:revisionPtr revIDLastSave="0" documentId="13_ncr:1_{A5C90795-579D-4F5E-9F38-F4E0652C1623}" xr6:coauthVersionLast="47" xr6:coauthVersionMax="47" xr10:uidLastSave="{00000000-0000-0000-0000-000000000000}"/>
  <bookViews>
    <workbookView xWindow="-120" yWindow="-120" windowWidth="29040" windowHeight="15720" tabRatio="687" xr2:uid="{00000000-000D-0000-FFFF-FFFF00000000}"/>
  </bookViews>
  <sheets>
    <sheet name="Betreuungsgutscheinrechner" sheetId="15" r:id="rId1"/>
    <sheet name="Berechnung" sheetId="16" r:id="rId2"/>
  </sheets>
  <definedNames>
    <definedName name="_xlnm.Print_Area" localSheetId="0">Betreuungsgutscheinrechner!$A$1:$W$72</definedName>
    <definedName name="Z_248B9209_13D1_4C60_B20B_E24C58628D8B_.wvu.Cols" localSheetId="0" hidden="1">Betreuungsgutscheinrechner!$E:$E,Betreuungsgutscheinrechner!$Y:$XFD</definedName>
    <definedName name="Z_248B9209_13D1_4C60_B20B_E24C58628D8B_.wvu.Rows" localSheetId="0" hidden="1">Betreuungsgutscheinrechner!$69:$1048576,Betreuungsgutscheinrechner!$59:$68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6" l="1"/>
  <c r="C29" i="16"/>
  <c r="C30" i="16"/>
  <c r="K51" i="15"/>
  <c r="K52" i="15"/>
  <c r="K54" i="15"/>
  <c r="D25" i="16"/>
  <c r="C35" i="16"/>
  <c r="I9" i="16"/>
  <c r="C36" i="16"/>
  <c r="C37" i="16"/>
  <c r="I4" i="16"/>
  <c r="D30" i="16"/>
  <c r="D35" i="16"/>
  <c r="D36" i="16"/>
  <c r="D37" i="16"/>
  <c r="D39" i="16"/>
  <c r="E30" i="16"/>
  <c r="E35" i="16"/>
  <c r="E36" i="16"/>
  <c r="E37" i="16"/>
  <c r="E39" i="16"/>
  <c r="F30" i="16"/>
  <c r="F35" i="16"/>
  <c r="F36" i="16"/>
  <c r="F37" i="16"/>
  <c r="F39" i="16"/>
  <c r="Y17" i="15"/>
  <c r="Y18" i="15"/>
  <c r="Y19" i="15"/>
  <c r="Y20" i="15"/>
  <c r="AD20" i="15"/>
  <c r="C32" i="16"/>
  <c r="C39" i="16"/>
  <c r="K3" i="16"/>
  <c r="I13" i="16"/>
  <c r="I14" i="16"/>
  <c r="C33" i="16"/>
  <c r="C41" i="16"/>
  <c r="C40" i="16"/>
  <c r="D29" i="16"/>
  <c r="E29" i="16"/>
  <c r="F29" i="16"/>
  <c r="K8" i="16"/>
  <c r="I11" i="16"/>
  <c r="I6" i="16"/>
  <c r="C14" i="15"/>
  <c r="K76" i="15"/>
  <c r="K75" i="15"/>
  <c r="C65" i="15"/>
  <c r="P65" i="15"/>
  <c r="C66" i="15"/>
  <c r="P66" i="15"/>
  <c r="C64" i="15"/>
  <c r="P64" i="15"/>
  <c r="C63" i="15"/>
  <c r="F65" i="15"/>
  <c r="G65" i="15"/>
  <c r="F66" i="15"/>
  <c r="G66" i="15"/>
  <c r="F76" i="15"/>
  <c r="C46" i="15"/>
  <c r="H63" i="15"/>
  <c r="J52" i="15"/>
  <c r="L54" i="15"/>
  <c r="C51" i="15"/>
  <c r="H64" i="15"/>
  <c r="C52" i="15"/>
  <c r="Y33" i="15"/>
  <c r="AC43" i="15"/>
  <c r="AB43" i="15"/>
  <c r="AA43" i="15"/>
  <c r="Z43" i="15"/>
  <c r="Y43" i="15"/>
  <c r="AC42" i="15"/>
  <c r="AB42" i="15"/>
  <c r="AA42" i="15"/>
  <c r="Z42" i="15"/>
  <c r="Y42" i="15"/>
  <c r="AC41" i="15"/>
  <c r="AB41" i="15"/>
  <c r="AA41" i="15"/>
  <c r="Z41" i="15"/>
  <c r="Y41" i="15"/>
  <c r="AC35" i="15"/>
  <c r="AB35" i="15"/>
  <c r="AA35" i="15"/>
  <c r="Z35" i="15"/>
  <c r="Y35" i="15"/>
  <c r="AC34" i="15"/>
  <c r="AB34" i="15"/>
  <c r="AA34" i="15"/>
  <c r="Z34" i="15"/>
  <c r="Y34" i="15"/>
  <c r="AC33" i="15"/>
  <c r="AB33" i="15"/>
  <c r="AA33" i="15"/>
  <c r="Z33" i="15"/>
  <c r="AC27" i="15"/>
  <c r="AB27" i="15"/>
  <c r="AA27" i="15"/>
  <c r="Z27" i="15"/>
  <c r="Y27" i="15"/>
  <c r="AC26" i="15"/>
  <c r="AB26" i="15"/>
  <c r="AA26" i="15"/>
  <c r="Z26" i="15"/>
  <c r="Y26" i="15"/>
  <c r="AC25" i="15"/>
  <c r="AB25" i="15"/>
  <c r="AA25" i="15"/>
  <c r="Z25" i="15"/>
  <c r="Y25" i="15"/>
  <c r="Z17" i="15"/>
  <c r="AA17" i="15"/>
  <c r="AB17" i="15"/>
  <c r="AC17" i="15"/>
  <c r="Z18" i="15"/>
  <c r="AA18" i="15"/>
  <c r="AB18" i="15"/>
  <c r="AC18" i="15"/>
  <c r="Z19" i="15"/>
  <c r="AA19" i="15"/>
  <c r="AB19" i="15"/>
  <c r="AC19" i="15"/>
  <c r="AA28" i="15"/>
  <c r="AA36" i="15"/>
  <c r="Y44" i="15"/>
  <c r="AC44" i="15"/>
  <c r="AC36" i="15"/>
  <c r="AA20" i="15"/>
  <c r="AA44" i="15"/>
  <c r="Y28" i="15"/>
  <c r="AC28" i="15"/>
  <c r="AB36" i="15"/>
  <c r="Z44" i="15"/>
  <c r="AB44" i="15"/>
  <c r="Z28" i="15"/>
  <c r="AB28" i="15"/>
  <c r="AB20" i="15"/>
  <c r="Z20" i="15"/>
  <c r="Z36" i="15"/>
  <c r="Y36" i="15"/>
  <c r="AC20" i="15"/>
  <c r="Q66" i="15"/>
  <c r="F33" i="16"/>
  <c r="Q63" i="15"/>
  <c r="Q65" i="15"/>
  <c r="E33" i="16"/>
  <c r="Q64" i="15"/>
  <c r="D33" i="16"/>
  <c r="AD44" i="15"/>
  <c r="F32" i="16"/>
  <c r="AD28" i="15"/>
  <c r="AD36" i="15"/>
  <c r="F63" i="15"/>
  <c r="G63" i="15"/>
  <c r="F64" i="15"/>
  <c r="G64" i="15"/>
  <c r="D32" i="16"/>
  <c r="E32" i="16"/>
  <c r="H65" i="15"/>
  <c r="H66" i="15"/>
  <c r="F40" i="16"/>
  <c r="F41" i="16"/>
  <c r="J64" i="15"/>
  <c r="D41" i="16"/>
  <c r="P63" i="15"/>
  <c r="P67" i="15"/>
  <c r="J66" i="15"/>
  <c r="J63" i="15"/>
  <c r="L63" i="15"/>
  <c r="D40" i="16"/>
  <c r="L64" i="15"/>
  <c r="L66" i="15"/>
  <c r="E40" i="16"/>
  <c r="E41" i="16"/>
  <c r="J65" i="15"/>
  <c r="J67" i="15"/>
  <c r="L65" i="15"/>
  <c r="L67" i="15"/>
</calcChain>
</file>

<file path=xl/sharedStrings.xml><?xml version="1.0" encoding="utf-8"?>
<sst xmlns="http://schemas.openxmlformats.org/spreadsheetml/2006/main" count="153" uniqueCount="76">
  <si>
    <t>Franken</t>
  </si>
  <si>
    <t>Haushalt</t>
  </si>
  <si>
    <t>Anrechnung Vermögen</t>
  </si>
  <si>
    <t>Maximales Vermögen</t>
  </si>
  <si>
    <t xml:space="preserve">Ab wann möchten Sie Betreuungsgutscheine beantragen? </t>
  </si>
  <si>
    <t>Anzahl Kinder im Vorschulalter</t>
  </si>
  <si>
    <t>Massgebendes Einkommen</t>
  </si>
  <si>
    <t>Steuerbares Einkommen</t>
  </si>
  <si>
    <t>Provisorische Berechnung der Betreuungsgutscheine</t>
  </si>
  <si>
    <t>Kind 1</t>
  </si>
  <si>
    <t>Anzeigen:</t>
  </si>
  <si>
    <t>Steuerbares Vermögen</t>
  </si>
  <si>
    <t>G-Datum in Zahl</t>
  </si>
  <si>
    <t>Alter in Zahl</t>
  </si>
  <si>
    <t xml:space="preserve"> (Datum wie folgt eingeben: dd.mm.yyyy)</t>
  </si>
  <si>
    <t>Kita</t>
  </si>
  <si>
    <t>Gutscheinrechner</t>
  </si>
  <si>
    <t>CHF</t>
  </si>
  <si>
    <t>Total</t>
  </si>
  <si>
    <r>
      <rPr>
        <b/>
        <sz val="11"/>
        <rFont val="Arial"/>
        <family val="2"/>
      </rPr>
      <t xml:space="preserve">Für die Berechnung müssen </t>
    </r>
    <r>
      <rPr>
        <b/>
        <u/>
        <sz val="11"/>
        <rFont val="Arial"/>
        <family val="2"/>
      </rPr>
      <t>alle</t>
    </r>
    <r>
      <rPr>
        <b/>
        <sz val="11"/>
        <rFont val="Arial"/>
        <family val="2"/>
      </rPr>
      <t xml:space="preserve"> blauen Felder ausgefüllt sein.</t>
    </r>
    <r>
      <rPr>
        <sz val="11"/>
        <rFont val="Arial"/>
        <family val="2"/>
      </rPr>
      <t xml:space="preserve"> Tragen Sie zuerst ein, ab wann Sie die Gutscheine beantragen möchten. Füllen Sie dann die Felder im Bereich Haushalt, Kita und zuletzt die Felder im Bereich Kinder aus. Für zusätzliche Informationen zu den Feldern Einkommen und Vermögen klicken Sie in das blaue Feld.</t>
    </r>
  </si>
  <si>
    <t>Tarif pro Tag ab 18 Monaten</t>
  </si>
  <si>
    <t>Tarif pro Tag unter 18 Monaten</t>
  </si>
  <si>
    <t>Selbstbehalt der Eltern bei Kindern ab 18 Monaten</t>
  </si>
  <si>
    <t>Vollkosten Kita bei Kindern ab 18 Monaten</t>
  </si>
  <si>
    <t>Maximaler Gutschein bei Kindern ab 18 Monaten</t>
  </si>
  <si>
    <t>Selbstbehalt der Eltern bei Kindern unter 18 Monaten</t>
  </si>
  <si>
    <t>Vollkosten Kita bei Kindern unter 18 Monaten</t>
  </si>
  <si>
    <t>Maximaler Gutschein bei Kindern unter 18 Monaten</t>
  </si>
  <si>
    <t>Anstieg Selbstbehalt Eltern pro 1 Franken mehr Einkommen bei Kindern ab 18 Monaten</t>
  </si>
  <si>
    <t>Anstieg Selbstbehalt Eltern pro 1 Franken mehr Einkommen bei Kindern unter 18 Monaten</t>
  </si>
  <si>
    <t>S7</t>
  </si>
  <si>
    <t>S9</t>
  </si>
  <si>
    <t>Einen oder beide Tarife angeben, je nach Alter Ihrer Kinder</t>
  </si>
  <si>
    <t>Wird C24 angezeigt?</t>
  </si>
  <si>
    <t>Montag</t>
  </si>
  <si>
    <t>Dienstag</t>
  </si>
  <si>
    <t>Mittwoch</t>
  </si>
  <si>
    <t>Donnerstag</t>
  </si>
  <si>
    <t>Freitag</t>
  </si>
  <si>
    <t>Morgen</t>
  </si>
  <si>
    <t>Mittagstisch</t>
  </si>
  <si>
    <t>Nachmittag</t>
  </si>
  <si>
    <t>Geburtsdatum (dd.mm.yyyy)</t>
  </si>
  <si>
    <t>Kind 2</t>
  </si>
  <si>
    <t>Kind 3</t>
  </si>
  <si>
    <t>Kind 4</t>
  </si>
  <si>
    <t>Gutschein ab:</t>
  </si>
  <si>
    <t>über 18 Monate:</t>
  </si>
  <si>
    <t>Minimales massgebendes Einkommen</t>
  </si>
  <si>
    <t>Maximales massgebendes Einkommen</t>
  </si>
  <si>
    <t>Selbstbehalt</t>
  </si>
  <si>
    <t>Stunden betreut</t>
  </si>
  <si>
    <t>Gutschein pro Woche</t>
  </si>
  <si>
    <t>Gutschein pro Monat</t>
  </si>
  <si>
    <t>Fixe Parameter</t>
  </si>
  <si>
    <t>Haushalts Parameter:</t>
  </si>
  <si>
    <t>Kinder Parameter &amp; Berechnung Gutschein</t>
  </si>
  <si>
    <r>
      <t xml:space="preserve">Zu welchen Zeiten wird Ihr Kind betreut? </t>
    </r>
    <r>
      <rPr>
        <i/>
        <sz val="10"/>
        <color theme="1"/>
        <rFont val="Arial"/>
        <family val="2"/>
      </rPr>
      <t>Bitte setzen Sie ein "x".</t>
    </r>
  </si>
  <si>
    <t>Es werden nur die effektiv bezogenen Stunden ausbezahlt.</t>
  </si>
  <si>
    <t>Hinweis: halber Tag = 4h, halber Tag mit Mittagessen = 6h, ganzer Tag = 11h</t>
  </si>
  <si>
    <t>Mittagessen</t>
  </si>
  <si>
    <t>In Prozent</t>
  </si>
  <si>
    <t>In Stunden</t>
  </si>
  <si>
    <t>Effektiver Tarif</t>
  </si>
  <si>
    <t>Betreuungsgutschein
pro Monat</t>
  </si>
  <si>
    <t>Betreuungsgutschein
pro Woche</t>
  </si>
  <si>
    <t>Betreuungsumfang
pro Woche</t>
  </si>
  <si>
    <t>Selbstkosten pro Woche</t>
  </si>
  <si>
    <t>Selbstkosten für die
Erziehungsberechtigten
pro Monat</t>
  </si>
  <si>
    <r>
      <t xml:space="preserve">Weiter
</t>
    </r>
    <r>
      <rPr>
        <u/>
        <sz val="8"/>
        <color theme="3"/>
        <rFont val="Arial"/>
        <family val="2"/>
      </rPr>
      <t>(zur Berechnung)</t>
    </r>
  </si>
  <si>
    <t>Die definitive Höhe der Betreuungsgutscheine kann von der Berechnung des Gutscheinrechners abweichen, da nicht alle Faktoren miteinbezogen werden können, welche möglicherweise Einfluss auf die Berechnung haben. Die Gutscheinhöhe wird zum Beispiel gekürzt, wenn der Selbstbehalt von CHF 16.50 pro Tag und Kind (1.50 pro Stunde) unterschritten wird. Aufgrund unregelmässiger Monate wird von 4.2 Wochen pro Monat ausgegangen. Alle Angaben sind ohne Gewähr.</t>
  </si>
  <si>
    <t>effektiver Tarif (unter 18M.)</t>
  </si>
  <si>
    <t>effektiver Tarif (ab 18M.)</t>
  </si>
  <si>
    <t>Gutschein prov</t>
  </si>
  <si>
    <t>Gutschein def</t>
  </si>
  <si>
    <t>Auswahl treffen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</si>
</sst>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quot;CHF&quot;\ * #,##0.00_ ;_ &quot;CHF&quot;\ * \-#,##0.00_ ;_ &quot;CHF&quot;\ * &quot;-&quot;??_ ;_ @_ "/>
    <numFmt numFmtId="43" formatCode="_ * #,##0.00_ ;_ * \-#,##0.00_ ;_ * &quot;-&quot;??_ ;_ @_ "/>
    <numFmt numFmtId="164" formatCode="0.0%"/>
    <numFmt numFmtId="165" formatCode="0.000000%"/>
    <numFmt numFmtId="166" formatCode="_ [$Fr.-807]\ * #,##0.00_ ;_ [$Fr.-807]\ * \-#,##0.00_ ;_ [$Fr.-807]\ * &quot;-&quot;??_ ;_ @_ "/>
    <numFmt numFmtId="167" formatCode="0.000"/>
    <numFmt numFmtId="168" formatCode="0_ ;\-0\ "/>
    <numFmt numFmtId="169" formatCode="_ [$CHF-1407]\ * #,##0.00_ ;_ [$CHF-1407]\ * \-#,##0.00_ ;_ [$CHF-1407]\ * &quot;-&quot;??_ ;_ @_ "/>
    <numFmt numFmtId="170" formatCode="0.0000000%"/>
    <numFmt numFmtId="171" formatCode="0.000000000%"/>
    <numFmt numFmtId="172" formatCode="_-[$CHF-1407]\ * #,##0.00_-;\-[$CHF-1407]\ * #,##0.00_-;_-[$CHF-1407]\ * &quot;-&quot;??_-;_-@_-"/>
  </numFmts>
  <fonts count="30" x14ac:knownFonts="1">
    <font>
      <sz val="11"/>
      <color theme="1"/>
      <name val="Calibri"/>
      <family val="2"/>
      <scheme val="minor"/>
    </font>
    <font>
      <sz val="10"/>
      <name val="Arial"/>
      <family val="2"/>
    </font>
    <font>
      <sz val="10"/>
      <color theme="1"/>
      <name val="Arial"/>
      <family val="2"/>
    </font>
    <font>
      <b/>
      <sz val="10"/>
      <name val="Arial"/>
      <family val="2"/>
    </font>
    <font>
      <sz val="11"/>
      <color theme="1"/>
      <name val="Arial"/>
      <family val="2"/>
    </font>
    <font>
      <sz val="11"/>
      <color theme="1"/>
      <name val="Calibri"/>
      <family val="2"/>
      <scheme val="minor"/>
    </font>
    <font>
      <b/>
      <sz val="10"/>
      <color theme="1"/>
      <name val="Arial"/>
      <family val="2"/>
    </font>
    <font>
      <i/>
      <sz val="10"/>
      <color theme="1"/>
      <name val="Arial"/>
      <family val="2"/>
    </font>
    <font>
      <sz val="12"/>
      <name val="Times New Roman"/>
      <family val="1"/>
    </font>
    <font>
      <b/>
      <sz val="18"/>
      <name val="Arial"/>
      <family val="2"/>
    </font>
    <font>
      <sz val="20"/>
      <name val="Arial"/>
      <family val="2"/>
    </font>
    <font>
      <b/>
      <i/>
      <sz val="10"/>
      <color theme="1"/>
      <name val="Arial"/>
      <family val="2"/>
    </font>
    <font>
      <i/>
      <sz val="8"/>
      <color theme="1" tint="0.499984740745262"/>
      <name val="Arial"/>
      <family val="2"/>
    </font>
    <font>
      <u/>
      <sz val="10"/>
      <color theme="1"/>
      <name val="Arial"/>
      <family val="2"/>
    </font>
    <font>
      <sz val="8"/>
      <color theme="1"/>
      <name val="Arial"/>
      <family val="2"/>
    </font>
    <font>
      <i/>
      <sz val="8"/>
      <color theme="1"/>
      <name val="Arial"/>
      <family val="2"/>
    </font>
    <font>
      <b/>
      <i/>
      <sz val="8"/>
      <color theme="1"/>
      <name val="Arial"/>
      <family val="2"/>
    </font>
    <font>
      <b/>
      <i/>
      <sz val="9"/>
      <color rgb="FFC00000"/>
      <name val="Arial"/>
      <family val="2"/>
    </font>
    <font>
      <b/>
      <i/>
      <sz val="10"/>
      <color theme="9" tint="-0.499984740745262"/>
      <name val="Arial"/>
      <family val="2"/>
    </font>
    <font>
      <b/>
      <sz val="12"/>
      <color theme="1"/>
      <name val="Arial"/>
      <family val="2"/>
    </font>
    <font>
      <sz val="10"/>
      <color theme="9" tint="-0.499984740745262"/>
      <name val="Arial"/>
      <family val="2"/>
    </font>
    <font>
      <b/>
      <sz val="8"/>
      <color theme="1"/>
      <name val="Arial"/>
      <family val="2"/>
    </font>
    <font>
      <b/>
      <i/>
      <sz val="10"/>
      <name val="Arial"/>
      <family val="2"/>
    </font>
    <font>
      <sz val="11"/>
      <name val="Arial"/>
      <family val="2"/>
    </font>
    <font>
      <b/>
      <sz val="11"/>
      <name val="Arial"/>
      <family val="2"/>
    </font>
    <font>
      <b/>
      <u/>
      <sz val="11"/>
      <name val="Arial"/>
      <family val="2"/>
    </font>
    <font>
      <b/>
      <sz val="11"/>
      <color rgb="FFFF0000"/>
      <name val="Arial"/>
      <family val="2"/>
    </font>
    <font>
      <u/>
      <sz val="10"/>
      <color theme="3"/>
      <name val="Arial"/>
      <family val="2"/>
    </font>
    <font>
      <b/>
      <i/>
      <sz val="8"/>
      <name val="Arial"/>
      <family val="2"/>
    </font>
    <font>
      <u/>
      <sz val="8"/>
      <color theme="3"/>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medium">
        <color indexed="10"/>
      </left>
      <right style="medium">
        <color indexed="10"/>
      </right>
      <top style="medium">
        <color indexed="10"/>
      </top>
      <bottom style="medium">
        <color indexed="10"/>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auto="1"/>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10"/>
      </left>
      <right style="medium">
        <color indexed="10"/>
      </right>
      <top style="medium">
        <color indexed="10"/>
      </top>
      <bottom style="thin">
        <color rgb="FFFF0000"/>
      </bottom>
      <diagonal/>
    </border>
    <border>
      <left style="medium">
        <color indexed="10"/>
      </left>
      <right style="medium">
        <color indexed="10"/>
      </right>
      <top style="thin">
        <color rgb="FFFF0000"/>
      </top>
      <bottom style="medium">
        <color indexed="10"/>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medium">
        <color theme="3"/>
      </right>
      <top/>
      <bottom style="medium">
        <color theme="3"/>
      </bottom>
      <diagonal/>
    </border>
    <border>
      <left/>
      <right style="medium">
        <color theme="3"/>
      </right>
      <top/>
      <bottom/>
      <diagonal/>
    </border>
    <border>
      <left/>
      <right/>
      <top/>
      <bottom style="medium">
        <color theme="3"/>
      </bottom>
      <diagonal/>
    </border>
    <border>
      <left/>
      <right style="thin">
        <color theme="3"/>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style="thin">
        <color theme="3"/>
      </bottom>
      <diagonal/>
    </border>
  </borders>
  <cellStyleXfs count="8">
    <xf numFmtId="0" fontId="0" fillId="0" borderId="0"/>
    <xf numFmtId="0" fontId="4" fillId="0" borderId="0"/>
    <xf numFmtId="9" fontId="5" fillId="0" borderId="0" applyFont="0" applyFill="0" applyBorder="0" applyAlignment="0" applyProtection="0"/>
    <xf numFmtId="43" fontId="5" fillId="0" borderId="0" applyFont="0" applyFill="0" applyBorder="0" applyAlignment="0" applyProtection="0"/>
    <xf numFmtId="0" fontId="4" fillId="0" borderId="0"/>
    <xf numFmtId="0" fontId="8" fillId="0" borderId="0"/>
    <xf numFmtId="0" fontId="2" fillId="0" borderId="0"/>
    <xf numFmtId="0" fontId="27" fillId="0" borderId="0" applyNumberFormat="0" applyFill="0" applyBorder="0" applyAlignment="0" applyProtection="0"/>
  </cellStyleXfs>
  <cellXfs count="137">
    <xf numFmtId="0" fontId="0" fillId="0" borderId="0" xfId="0"/>
    <xf numFmtId="0" fontId="2" fillId="0" borderId="0" xfId="6"/>
    <xf numFmtId="0" fontId="2" fillId="2" borderId="0" xfId="0" applyFont="1" applyFill="1" applyAlignment="1">
      <alignment horizontal="left" vertical="center"/>
    </xf>
    <xf numFmtId="0" fontId="2" fillId="2" borderId="0" xfId="0" applyFont="1" applyFill="1" applyAlignment="1">
      <alignment vertical="center"/>
    </xf>
    <xf numFmtId="2" fontId="2" fillId="5" borderId="2" xfId="0" applyNumberFormat="1" applyFont="1" applyFill="1" applyBorder="1" applyAlignment="1">
      <alignment vertical="center"/>
    </xf>
    <xf numFmtId="164" fontId="2" fillId="3" borderId="0" xfId="2" applyNumberFormat="1" applyFont="1" applyFill="1" applyBorder="1" applyAlignment="1" applyProtection="1">
      <alignment vertical="center"/>
    </xf>
    <xf numFmtId="0" fontId="1" fillId="0" borderId="0" xfId="0" applyFont="1" applyAlignment="1">
      <alignment vertical="center"/>
    </xf>
    <xf numFmtId="1" fontId="1" fillId="0" borderId="0" xfId="0" applyNumberFormat="1" applyFont="1" applyAlignment="1">
      <alignment vertical="center"/>
    </xf>
    <xf numFmtId="2" fontId="2" fillId="4" borderId="2" xfId="0" applyNumberFormat="1" applyFont="1" applyFill="1" applyBorder="1" applyAlignment="1">
      <alignment vertical="center"/>
    </xf>
    <xf numFmtId="167" fontId="1" fillId="0" borderId="0" xfId="0" applyNumberFormat="1" applyFont="1" applyAlignment="1">
      <alignment vertical="center"/>
    </xf>
    <xf numFmtId="165" fontId="1" fillId="0" borderId="0" xfId="2" applyNumberFormat="1" applyFont="1" applyFill="1" applyAlignment="1" applyProtection="1">
      <alignment vertical="center"/>
    </xf>
    <xf numFmtId="0" fontId="2" fillId="0" borderId="0" xfId="0" applyFont="1" applyAlignment="1">
      <alignment vertical="center"/>
    </xf>
    <xf numFmtId="170" fontId="2" fillId="4" borderId="2" xfId="2" applyNumberFormat="1" applyFont="1" applyFill="1" applyBorder="1" applyAlignment="1" applyProtection="1">
      <alignment vertical="center"/>
    </xf>
    <xf numFmtId="171" fontId="2" fillId="2" borderId="0" xfId="2" applyNumberFormat="1" applyFont="1" applyFill="1" applyBorder="1" applyAlignment="1" applyProtection="1">
      <alignment vertical="center"/>
    </xf>
    <xf numFmtId="3" fontId="2" fillId="5" borderId="2" xfId="0" applyNumberFormat="1" applyFont="1" applyFill="1" applyBorder="1" applyAlignment="1">
      <alignment vertical="center"/>
    </xf>
    <xf numFmtId="0" fontId="0" fillId="0" borderId="0" xfId="0" applyAlignment="1">
      <alignment vertical="center"/>
    </xf>
    <xf numFmtId="3" fontId="2" fillId="4" borderId="2" xfId="0" applyNumberFormat="1" applyFont="1" applyFill="1" applyBorder="1" applyAlignment="1">
      <alignment vertical="center"/>
    </xf>
    <xf numFmtId="2" fontId="2" fillId="2" borderId="0" xfId="0" applyNumberFormat="1" applyFont="1" applyFill="1" applyAlignment="1">
      <alignment vertical="center"/>
    </xf>
    <xf numFmtId="0" fontId="6" fillId="0" borderId="0" xfId="6" applyFont="1"/>
    <xf numFmtId="14" fontId="2" fillId="0" borderId="0" xfId="6" applyNumberFormat="1"/>
    <xf numFmtId="2" fontId="2" fillId="0" borderId="0" xfId="6" applyNumberFormat="1"/>
    <xf numFmtId="3" fontId="2" fillId="0" borderId="0" xfId="0" applyNumberFormat="1" applyFont="1" applyAlignment="1">
      <alignment vertical="center"/>
    </xf>
    <xf numFmtId="0" fontId="0" fillId="0" borderId="0" xfId="0" applyAlignment="1">
      <alignment horizontal="left" vertical="center"/>
    </xf>
    <xf numFmtId="2" fontId="2" fillId="0" borderId="0" xfId="0" applyNumberFormat="1" applyFont="1" applyAlignment="1">
      <alignment vertical="center"/>
    </xf>
    <xf numFmtId="43" fontId="2" fillId="0" borderId="0" xfId="3" applyFont="1" applyFill="1" applyBorder="1" applyAlignment="1" applyProtection="1">
      <alignment vertical="center"/>
    </xf>
    <xf numFmtId="3" fontId="2" fillId="3" borderId="0" xfId="0" applyNumberFormat="1" applyFont="1" applyFill="1" applyAlignment="1">
      <alignment vertical="center"/>
    </xf>
    <xf numFmtId="3" fontId="2" fillId="5" borderId="20" xfId="0" applyNumberFormat="1" applyFont="1" applyFill="1" applyBorder="1" applyAlignment="1">
      <alignment vertical="center"/>
    </xf>
    <xf numFmtId="10" fontId="2" fillId="4" borderId="21" xfId="2" applyNumberFormat="1" applyFont="1" applyFill="1" applyBorder="1" applyAlignment="1" applyProtection="1">
      <alignment vertical="center"/>
    </xf>
    <xf numFmtId="0" fontId="2" fillId="0" borderId="0" xfId="0" applyFont="1" applyAlignment="1">
      <alignment horizontal="left" vertical="center"/>
    </xf>
    <xf numFmtId="0" fontId="2" fillId="3" borderId="0" xfId="6" applyFill="1"/>
    <xf numFmtId="14" fontId="2" fillId="3" borderId="0" xfId="6" applyNumberFormat="1" applyFill="1"/>
    <xf numFmtId="0" fontId="7" fillId="3" borderId="0" xfId="6" applyFont="1" applyFill="1"/>
    <xf numFmtId="0" fontId="6" fillId="0" borderId="1" xfId="6" applyFont="1" applyBorder="1"/>
    <xf numFmtId="0" fontId="7" fillId="0" borderId="4" xfId="6" applyFont="1" applyBorder="1"/>
    <xf numFmtId="0" fontId="7" fillId="0" borderId="4" xfId="6" applyFont="1" applyBorder="1" applyAlignment="1">
      <alignment wrapText="1"/>
    </xf>
    <xf numFmtId="0" fontId="11" fillId="0" borderId="4" xfId="6" applyFont="1" applyBorder="1"/>
    <xf numFmtId="2" fontId="2" fillId="0" borderId="22" xfId="6" applyNumberFormat="1" applyBorder="1"/>
    <xf numFmtId="0" fontId="7" fillId="0" borderId="0" xfId="6" applyFont="1"/>
    <xf numFmtId="0" fontId="2" fillId="7" borderId="6" xfId="6" applyFill="1" applyBorder="1" applyProtection="1">
      <protection hidden="1"/>
    </xf>
    <xf numFmtId="0" fontId="2" fillId="7" borderId="0" xfId="6" applyFill="1" applyProtection="1">
      <protection hidden="1"/>
    </xf>
    <xf numFmtId="0" fontId="9" fillId="7" borderId="7" xfId="6" applyFont="1" applyFill="1" applyBorder="1" applyProtection="1">
      <protection hidden="1"/>
    </xf>
    <xf numFmtId="0" fontId="9" fillId="7" borderId="0" xfId="6" applyFont="1" applyFill="1" applyProtection="1">
      <protection hidden="1"/>
    </xf>
    <xf numFmtId="0" fontId="2" fillId="0" borderId="0" xfId="6" applyProtection="1">
      <protection hidden="1"/>
    </xf>
    <xf numFmtId="0" fontId="10" fillId="7" borderId="7" xfId="6" applyFont="1" applyFill="1" applyBorder="1" applyProtection="1">
      <protection hidden="1"/>
    </xf>
    <xf numFmtId="0" fontId="2" fillId="7" borderId="8" xfId="6" applyFill="1" applyBorder="1" applyProtection="1">
      <protection hidden="1"/>
    </xf>
    <xf numFmtId="0" fontId="2" fillId="7" borderId="9" xfId="6" applyFill="1" applyBorder="1" applyProtection="1">
      <protection hidden="1"/>
    </xf>
    <xf numFmtId="0" fontId="10" fillId="7" borderId="10" xfId="6" applyFont="1" applyFill="1" applyBorder="1" applyProtection="1">
      <protection hidden="1"/>
    </xf>
    <xf numFmtId="0" fontId="0" fillId="7" borderId="0" xfId="0" applyFill="1" applyProtection="1">
      <protection hidden="1"/>
    </xf>
    <xf numFmtId="0" fontId="12" fillId="7" borderId="0" xfId="0" applyFont="1" applyFill="1" applyProtection="1">
      <protection hidden="1"/>
    </xf>
    <xf numFmtId="0" fontId="0" fillId="0" borderId="0" xfId="0" applyProtection="1">
      <protection hidden="1"/>
    </xf>
    <xf numFmtId="49" fontId="2" fillId="7" borderId="12" xfId="6" applyNumberFormat="1" applyFill="1" applyBorder="1" applyProtection="1">
      <protection hidden="1"/>
    </xf>
    <xf numFmtId="0" fontId="11" fillId="7" borderId="0" xfId="6" applyFont="1" applyFill="1" applyProtection="1">
      <protection hidden="1"/>
    </xf>
    <xf numFmtId="0" fontId="2" fillId="7" borderId="0" xfId="6" applyFill="1" applyAlignment="1" applyProtection="1">
      <alignment horizontal="left"/>
      <protection hidden="1"/>
    </xf>
    <xf numFmtId="0" fontId="2" fillId="7" borderId="1" xfId="6" applyFill="1" applyBorder="1" applyProtection="1">
      <protection hidden="1"/>
    </xf>
    <xf numFmtId="0" fontId="2" fillId="7" borderId="12" xfId="6" applyFill="1" applyBorder="1" applyProtection="1">
      <protection hidden="1"/>
    </xf>
    <xf numFmtId="0" fontId="2" fillId="7" borderId="3" xfId="6" applyFill="1" applyBorder="1" applyProtection="1">
      <protection hidden="1"/>
    </xf>
    <xf numFmtId="0" fontId="7" fillId="7" borderId="0" xfId="6" applyFont="1" applyFill="1" applyProtection="1">
      <protection hidden="1"/>
    </xf>
    <xf numFmtId="49" fontId="2" fillId="7" borderId="0" xfId="6" applyNumberFormat="1" applyFill="1" applyProtection="1">
      <protection hidden="1"/>
    </xf>
    <xf numFmtId="168" fontId="2" fillId="7" borderId="0" xfId="3" applyNumberFormat="1" applyFont="1" applyFill="1" applyBorder="1" applyAlignment="1" applyProtection="1">
      <alignment horizontal="left"/>
      <protection hidden="1"/>
    </xf>
    <xf numFmtId="0" fontId="2" fillId="7" borderId="0" xfId="0" applyFont="1" applyFill="1" applyProtection="1">
      <protection hidden="1"/>
    </xf>
    <xf numFmtId="0" fontId="15" fillId="7" borderId="0" xfId="6" applyFont="1" applyFill="1" applyProtection="1">
      <protection hidden="1"/>
    </xf>
    <xf numFmtId="0" fontId="0" fillId="7" borderId="0" xfId="0" applyFill="1" applyAlignment="1" applyProtection="1">
      <alignment horizontal="center"/>
      <protection hidden="1"/>
    </xf>
    <xf numFmtId="0" fontId="13" fillId="7" borderId="13" xfId="6" applyFont="1" applyFill="1" applyBorder="1" applyProtection="1">
      <protection hidden="1"/>
    </xf>
    <xf numFmtId="0" fontId="13" fillId="7" borderId="0" xfId="6" applyFont="1" applyFill="1" applyProtection="1">
      <protection hidden="1"/>
    </xf>
    <xf numFmtId="0" fontId="14" fillId="7" borderId="0" xfId="6" applyFont="1" applyFill="1" applyProtection="1">
      <protection hidden="1"/>
    </xf>
    <xf numFmtId="0" fontId="14" fillId="0" borderId="0" xfId="6" applyFont="1" applyProtection="1">
      <protection hidden="1"/>
    </xf>
    <xf numFmtId="169" fontId="2" fillId="7" borderId="0" xfId="6" applyNumberFormat="1" applyFill="1" applyAlignment="1" applyProtection="1">
      <alignment horizontal="left"/>
      <protection hidden="1"/>
    </xf>
    <xf numFmtId="0" fontId="2" fillId="7" borderId="0" xfId="6" applyFill="1" applyAlignment="1" applyProtection="1">
      <alignment horizontal="right"/>
      <protection hidden="1"/>
    </xf>
    <xf numFmtId="169" fontId="6" fillId="7" borderId="3" xfId="6" applyNumberFormat="1" applyFont="1" applyFill="1" applyBorder="1" applyAlignment="1" applyProtection="1">
      <alignment horizontal="left"/>
      <protection hidden="1"/>
    </xf>
    <xf numFmtId="0" fontId="16" fillId="7" borderId="0" xfId="6" applyFont="1" applyFill="1" applyProtection="1">
      <protection hidden="1"/>
    </xf>
    <xf numFmtId="166" fontId="2" fillId="7" borderId="0" xfId="6" applyNumberFormat="1" applyFill="1" applyAlignment="1" applyProtection="1">
      <alignment horizontal="right"/>
      <protection hidden="1"/>
    </xf>
    <xf numFmtId="0" fontId="17" fillId="7" borderId="0" xfId="6" applyFont="1" applyFill="1" applyAlignment="1" applyProtection="1">
      <alignment horizontal="left" vertical="top" wrapText="1"/>
      <protection hidden="1"/>
    </xf>
    <xf numFmtId="0" fontId="17" fillId="7" borderId="0" xfId="6" applyFont="1" applyFill="1" applyAlignment="1" applyProtection="1">
      <alignment horizontal="left" wrapText="1"/>
      <protection hidden="1"/>
    </xf>
    <xf numFmtId="0" fontId="18" fillId="7" borderId="0" xfId="6" applyFont="1" applyFill="1" applyAlignment="1" applyProtection="1">
      <alignment horizontal="left" vertical="top"/>
      <protection hidden="1"/>
    </xf>
    <xf numFmtId="0" fontId="19" fillId="7" borderId="0" xfId="6" applyFont="1" applyFill="1" applyProtection="1">
      <protection hidden="1"/>
    </xf>
    <xf numFmtId="0" fontId="16" fillId="7" borderId="0" xfId="6" applyFont="1" applyFill="1" applyAlignment="1" applyProtection="1">
      <alignment wrapText="1"/>
      <protection hidden="1"/>
    </xf>
    <xf numFmtId="0" fontId="20" fillId="7" borderId="0" xfId="6" applyFont="1" applyFill="1" applyProtection="1">
      <protection hidden="1"/>
    </xf>
    <xf numFmtId="0" fontId="28" fillId="7" borderId="0" xfId="6" applyFont="1" applyFill="1" applyAlignment="1" applyProtection="1">
      <alignment wrapText="1"/>
      <protection hidden="1"/>
    </xf>
    <xf numFmtId="1" fontId="2" fillId="7" borderId="0" xfId="6" applyNumberFormat="1" applyFill="1" applyAlignment="1" applyProtection="1">
      <alignment horizontal="right"/>
      <protection hidden="1"/>
    </xf>
    <xf numFmtId="44" fontId="6" fillId="7" borderId="0" xfId="6" applyNumberFormat="1" applyFont="1" applyFill="1" applyProtection="1">
      <protection hidden="1"/>
    </xf>
    <xf numFmtId="0" fontId="2" fillId="7" borderId="1" xfId="6" applyFill="1" applyBorder="1" applyAlignment="1" applyProtection="1">
      <alignment horizontal="left"/>
      <protection hidden="1"/>
    </xf>
    <xf numFmtId="0" fontId="15" fillId="7" borderId="1" xfId="6" applyFont="1" applyFill="1" applyBorder="1" applyProtection="1">
      <protection hidden="1"/>
    </xf>
    <xf numFmtId="0" fontId="22" fillId="7" borderId="15" xfId="6" applyFont="1" applyFill="1" applyBorder="1" applyProtection="1">
      <protection hidden="1"/>
    </xf>
    <xf numFmtId="0" fontId="2" fillId="7" borderId="15" xfId="6" applyFill="1" applyBorder="1" applyProtection="1">
      <protection hidden="1"/>
    </xf>
    <xf numFmtId="44" fontId="6" fillId="0" borderId="15" xfId="6" applyNumberFormat="1" applyFont="1" applyBorder="1" applyProtection="1">
      <protection hidden="1"/>
    </xf>
    <xf numFmtId="0" fontId="1" fillId="7" borderId="0" xfId="6" applyFont="1" applyFill="1" applyProtection="1">
      <protection hidden="1"/>
    </xf>
    <xf numFmtId="0" fontId="21" fillId="7" borderId="0" xfId="6" applyFont="1" applyFill="1" applyProtection="1">
      <protection hidden="1"/>
    </xf>
    <xf numFmtId="169" fontId="6" fillId="0" borderId="0" xfId="6" applyNumberFormat="1" applyFont="1" applyProtection="1">
      <protection hidden="1"/>
    </xf>
    <xf numFmtId="0" fontId="2" fillId="0" borderId="14" xfId="6" applyBorder="1" applyProtection="1">
      <protection hidden="1"/>
    </xf>
    <xf numFmtId="0" fontId="2" fillId="0" borderId="0" xfId="6" applyAlignment="1" applyProtection="1">
      <alignment horizontal="center"/>
      <protection hidden="1"/>
    </xf>
    <xf numFmtId="0" fontId="2" fillId="0" borderId="5" xfId="6" applyBorder="1" applyProtection="1">
      <protection hidden="1"/>
    </xf>
    <xf numFmtId="0" fontId="6" fillId="0" borderId="0" xfId="6" applyFont="1" applyProtection="1">
      <protection hidden="1"/>
    </xf>
    <xf numFmtId="14" fontId="6" fillId="0" borderId="0" xfId="6" applyNumberFormat="1" applyFont="1" applyAlignment="1" applyProtection="1">
      <alignment horizontal="left"/>
      <protection hidden="1"/>
    </xf>
    <xf numFmtId="0" fontId="2" fillId="6" borderId="18" xfId="0" applyFont="1" applyFill="1" applyBorder="1" applyAlignment="1" applyProtection="1">
      <alignment horizontal="center"/>
      <protection locked="0" hidden="1"/>
    </xf>
    <xf numFmtId="0" fontId="2" fillId="6" borderId="17" xfId="0" applyFont="1" applyFill="1" applyBorder="1" applyAlignment="1" applyProtection="1">
      <alignment horizontal="center"/>
      <protection locked="0" hidden="1"/>
    </xf>
    <xf numFmtId="0" fontId="2" fillId="6" borderId="19" xfId="0" applyFont="1" applyFill="1" applyBorder="1" applyAlignment="1" applyProtection="1">
      <alignment horizontal="center"/>
      <protection locked="0" hidden="1"/>
    </xf>
    <xf numFmtId="0" fontId="2" fillId="6" borderId="16" xfId="0" applyFont="1" applyFill="1" applyBorder="1" applyAlignment="1" applyProtection="1">
      <alignment horizontal="center"/>
      <protection locked="0" hidden="1"/>
    </xf>
    <xf numFmtId="0" fontId="2" fillId="6" borderId="23" xfId="0" applyFont="1" applyFill="1" applyBorder="1" applyAlignment="1" applyProtection="1">
      <alignment horizontal="center"/>
      <protection locked="0" hidden="1"/>
    </xf>
    <xf numFmtId="0" fontId="2" fillId="6" borderId="24" xfId="0" applyFont="1" applyFill="1" applyBorder="1" applyAlignment="1" applyProtection="1">
      <alignment horizontal="center"/>
      <protection locked="0" hidden="1"/>
    </xf>
    <xf numFmtId="0" fontId="2" fillId="6" borderId="25" xfId="0" applyFont="1" applyFill="1" applyBorder="1" applyAlignment="1" applyProtection="1">
      <alignment horizontal="center"/>
      <protection locked="0" hidden="1"/>
    </xf>
    <xf numFmtId="0" fontId="2" fillId="6" borderId="26" xfId="0" applyFont="1" applyFill="1" applyBorder="1" applyAlignment="1" applyProtection="1">
      <alignment horizontal="center"/>
      <protection locked="0" hidden="1"/>
    </xf>
    <xf numFmtId="0" fontId="2" fillId="6" borderId="27" xfId="0" applyFont="1" applyFill="1" applyBorder="1" applyAlignment="1" applyProtection="1">
      <alignment horizontal="center"/>
      <protection locked="0" hidden="1"/>
    </xf>
    <xf numFmtId="0" fontId="2" fillId="6" borderId="28" xfId="0" applyFont="1" applyFill="1" applyBorder="1" applyAlignment="1" applyProtection="1">
      <alignment horizontal="center"/>
      <protection locked="0" hidden="1"/>
    </xf>
    <xf numFmtId="0" fontId="2" fillId="6" borderId="29" xfId="0" applyFont="1" applyFill="1" applyBorder="1" applyAlignment="1" applyProtection="1">
      <alignment horizontal="center"/>
      <protection locked="0" hidden="1"/>
    </xf>
    <xf numFmtId="0" fontId="2" fillId="6" borderId="30" xfId="0" applyFont="1" applyFill="1" applyBorder="1" applyAlignment="1" applyProtection="1">
      <alignment horizontal="center"/>
      <protection locked="0" hidden="1"/>
    </xf>
    <xf numFmtId="0" fontId="27" fillId="7" borderId="0" xfId="7" applyFill="1" applyBorder="1" applyAlignment="1" applyProtection="1">
      <alignment wrapText="1"/>
      <protection locked="0" hidden="1"/>
    </xf>
    <xf numFmtId="14" fontId="2" fillId="6" borderId="35" xfId="6" applyNumberFormat="1" applyFill="1" applyBorder="1" applyAlignment="1" applyProtection="1">
      <alignment horizontal="left"/>
      <protection locked="0" hidden="1"/>
    </xf>
    <xf numFmtId="0" fontId="21" fillId="7" borderId="0" xfId="6" applyFont="1" applyFill="1" applyAlignment="1" applyProtection="1">
      <alignment horizontal="left" wrapText="1"/>
      <protection hidden="1"/>
    </xf>
    <xf numFmtId="172" fontId="6" fillId="7" borderId="0" xfId="6" applyNumberFormat="1" applyFont="1" applyFill="1" applyAlignment="1" applyProtection="1">
      <alignment horizontal="center"/>
      <protection hidden="1"/>
    </xf>
    <xf numFmtId="172" fontId="6" fillId="7" borderId="1" xfId="6" applyNumberFormat="1" applyFont="1" applyFill="1" applyBorder="1" applyAlignment="1" applyProtection="1">
      <alignment horizontal="center"/>
      <protection hidden="1"/>
    </xf>
    <xf numFmtId="172" fontId="6" fillId="7" borderId="15" xfId="6" applyNumberFormat="1" applyFont="1" applyFill="1" applyBorder="1" applyAlignment="1" applyProtection="1">
      <alignment horizontal="center"/>
      <protection hidden="1"/>
    </xf>
    <xf numFmtId="172" fontId="3" fillId="7" borderId="0" xfId="6" applyNumberFormat="1" applyFont="1" applyFill="1" applyAlignment="1" applyProtection="1">
      <alignment horizontal="center"/>
      <protection hidden="1"/>
    </xf>
    <xf numFmtId="172" fontId="3" fillId="7" borderId="1" xfId="6" applyNumberFormat="1" applyFont="1" applyFill="1" applyBorder="1" applyAlignment="1" applyProtection="1">
      <alignment horizontal="center"/>
      <protection hidden="1"/>
    </xf>
    <xf numFmtId="172" fontId="3" fillId="7" borderId="15" xfId="6" applyNumberFormat="1" applyFont="1" applyFill="1" applyBorder="1" applyAlignment="1" applyProtection="1">
      <alignment horizontal="center"/>
      <protection hidden="1"/>
    </xf>
    <xf numFmtId="0" fontId="2" fillId="6" borderId="36" xfId="6" applyFill="1" applyBorder="1" applyAlignment="1" applyProtection="1">
      <alignment horizontal="center"/>
      <protection locked="0" hidden="1"/>
    </xf>
    <xf numFmtId="0" fontId="2" fillId="6" borderId="38" xfId="6" applyFill="1" applyBorder="1" applyAlignment="1" applyProtection="1">
      <alignment horizontal="center"/>
      <protection locked="0" hidden="1"/>
    </xf>
    <xf numFmtId="0" fontId="2" fillId="6" borderId="37" xfId="6" applyFill="1" applyBorder="1" applyAlignment="1" applyProtection="1">
      <alignment horizontal="center"/>
      <protection locked="0" hidden="1"/>
    </xf>
    <xf numFmtId="0" fontId="17" fillId="7" borderId="0" xfId="6" applyFont="1" applyFill="1" applyAlignment="1" applyProtection="1">
      <alignment horizontal="left" vertical="top" wrapText="1"/>
      <protection hidden="1"/>
    </xf>
    <xf numFmtId="0" fontId="17" fillId="7" borderId="0" xfId="6" applyFont="1" applyFill="1" applyAlignment="1" applyProtection="1">
      <alignment horizontal="left" wrapText="1"/>
      <protection hidden="1"/>
    </xf>
    <xf numFmtId="0" fontId="16" fillId="7" borderId="0" xfId="6" applyFont="1" applyFill="1" applyAlignment="1" applyProtection="1">
      <alignment horizontal="right" wrapText="1"/>
      <protection hidden="1"/>
    </xf>
    <xf numFmtId="0" fontId="26" fillId="7" borderId="0" xfId="6" applyFont="1" applyFill="1" applyAlignment="1" applyProtection="1">
      <alignment horizontal="left"/>
      <protection hidden="1"/>
    </xf>
    <xf numFmtId="0" fontId="15" fillId="7" borderId="0" xfId="6" applyFont="1" applyFill="1" applyAlignment="1" applyProtection="1">
      <alignment horizontal="right"/>
      <protection hidden="1"/>
    </xf>
    <xf numFmtId="0" fontId="28" fillId="7" borderId="0" xfId="6" applyFont="1" applyFill="1" applyAlignment="1" applyProtection="1">
      <alignment horizontal="right" wrapText="1"/>
      <protection hidden="1"/>
    </xf>
    <xf numFmtId="0" fontId="27" fillId="6" borderId="0" xfId="7" applyFill="1" applyBorder="1" applyAlignment="1" applyProtection="1">
      <alignment horizontal="center" vertical="center" wrapText="1"/>
      <protection locked="0" hidden="1"/>
    </xf>
    <xf numFmtId="0" fontId="27" fillId="6" borderId="32" xfId="7" applyFill="1" applyBorder="1" applyAlignment="1" applyProtection="1">
      <alignment horizontal="center" vertical="center" wrapText="1"/>
      <protection locked="0" hidden="1"/>
    </xf>
    <xf numFmtId="0" fontId="27" fillId="6" borderId="33" xfId="7" applyFill="1" applyBorder="1" applyAlignment="1" applyProtection="1">
      <alignment horizontal="center" vertical="center" wrapText="1"/>
      <protection locked="0" hidden="1"/>
    </xf>
    <xf numFmtId="0" fontId="27" fillId="6" borderId="31" xfId="7" applyFill="1" applyBorder="1" applyAlignment="1" applyProtection="1">
      <alignment horizontal="center" vertical="center" wrapText="1"/>
      <protection locked="0" hidden="1"/>
    </xf>
    <xf numFmtId="0" fontId="23" fillId="7" borderId="11" xfId="6" applyFont="1" applyFill="1" applyBorder="1" applyAlignment="1" applyProtection="1">
      <alignment horizontal="left" vertical="top" wrapText="1"/>
      <protection hidden="1"/>
    </xf>
    <xf numFmtId="0" fontId="24" fillId="7" borderId="0" xfId="6" applyFont="1" applyFill="1" applyAlignment="1" applyProtection="1">
      <alignment horizontal="left" vertical="top" wrapText="1"/>
      <protection hidden="1"/>
    </xf>
    <xf numFmtId="0" fontId="11" fillId="7" borderId="0" xfId="0" applyFont="1" applyFill="1" applyAlignment="1" applyProtection="1">
      <alignment horizontal="left"/>
      <protection hidden="1"/>
    </xf>
    <xf numFmtId="0" fontId="7" fillId="7" borderId="0" xfId="0" applyFont="1" applyFill="1" applyAlignment="1" applyProtection="1">
      <alignment horizontal="left"/>
      <protection hidden="1"/>
    </xf>
    <xf numFmtId="0" fontId="7" fillId="7" borderId="34" xfId="0" applyFont="1" applyFill="1" applyBorder="1" applyAlignment="1" applyProtection="1">
      <alignment horizontal="left"/>
      <protection hidden="1"/>
    </xf>
    <xf numFmtId="14" fontId="2" fillId="6" borderId="36" xfId="0" applyNumberFormat="1" applyFont="1" applyFill="1" applyBorder="1" applyAlignment="1" applyProtection="1">
      <alignment horizontal="right"/>
      <protection locked="0" hidden="1"/>
    </xf>
    <xf numFmtId="0" fontId="2" fillId="6" borderId="37" xfId="0" applyFont="1" applyFill="1" applyBorder="1" applyProtection="1">
      <protection locked="0" hidden="1"/>
    </xf>
    <xf numFmtId="3" fontId="2" fillId="6" borderId="36" xfId="6" applyNumberFormat="1" applyFill="1" applyBorder="1" applyAlignment="1" applyProtection="1">
      <alignment horizontal="center"/>
      <protection locked="0" hidden="1"/>
    </xf>
    <xf numFmtId="3" fontId="2" fillId="6" borderId="38" xfId="6" applyNumberFormat="1" applyFill="1" applyBorder="1" applyAlignment="1" applyProtection="1">
      <alignment horizontal="center"/>
      <protection locked="0" hidden="1"/>
    </xf>
    <xf numFmtId="3" fontId="2" fillId="6" borderId="37" xfId="6" applyNumberFormat="1" applyFill="1" applyBorder="1" applyAlignment="1" applyProtection="1">
      <alignment horizontal="center"/>
      <protection locked="0" hidden="1"/>
    </xf>
  </cellXfs>
  <cellStyles count="8">
    <cellStyle name="Komma" xfId="3" builtinId="3"/>
    <cellStyle name="Link" xfId="7" builtinId="8" customBuiltin="1"/>
    <cellStyle name="Normal_cc-f-03.4.1-A03" xfId="5" xr:uid="{00000000-0005-0000-0000-000002000000}"/>
    <cellStyle name="Prozent" xfId="2" builtinId="5"/>
    <cellStyle name="Standard" xfId="0" builtinId="0"/>
    <cellStyle name="Standard 2" xfId="1" xr:uid="{00000000-0005-0000-0000-000005000000}"/>
    <cellStyle name="Standard 3" xfId="4" xr:uid="{00000000-0005-0000-0000-000006000000}"/>
    <cellStyle name="Standard 4" xfId="6" xr:uid="{00000000-0005-0000-0000-000007000000}"/>
  </cellStyles>
  <dxfs count="4">
    <dxf>
      <font>
        <color theme="0"/>
      </font>
      <fill>
        <patternFill>
          <fgColor theme="0"/>
          <bgColor theme="0"/>
        </patternFill>
      </fill>
      <border>
        <left/>
        <right/>
        <top/>
        <bottom/>
      </border>
    </dxf>
    <dxf>
      <font>
        <color theme="0"/>
      </font>
      <fill>
        <patternFill>
          <fgColor theme="0"/>
          <bgColor theme="0"/>
        </patternFill>
      </fill>
      <border>
        <left/>
        <right/>
        <top/>
        <bottom/>
      </border>
    </dxf>
    <dxf>
      <font>
        <color theme="0"/>
      </font>
      <fill>
        <patternFill>
          <fgColor theme="0"/>
          <bgColor theme="0"/>
        </patternFill>
      </fill>
      <border>
        <left/>
        <right/>
        <top/>
        <bottom/>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29845</xdr:colOff>
      <xdr:row>0</xdr:row>
      <xdr:rowOff>76591</xdr:rowOff>
    </xdr:from>
    <xdr:to>
      <xdr:col>21</xdr:col>
      <xdr:colOff>171238</xdr:colOff>
      <xdr:row>1</xdr:row>
      <xdr:rowOff>134833</xdr:rowOff>
    </xdr:to>
    <xdr:pic>
      <xdr:nvPicPr>
        <xdr:cNvPr id="6" name="Grafik 5">
          <a:extLst>
            <a:ext uri="{FF2B5EF4-FFF2-40B4-BE49-F238E27FC236}">
              <a16:creationId xmlns:a16="http://schemas.microsoft.com/office/drawing/2014/main" id="{69E27062-B0C2-BE7C-31BB-3A2983B77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34595" y="76591"/>
          <a:ext cx="868680" cy="8299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D166"/>
  <sheetViews>
    <sheetView showGridLines="0" showRowColHeaders="0" tabSelected="1" zoomScaleNormal="100" workbookViewId="0">
      <selection activeCell="C1" sqref="C1"/>
    </sheetView>
  </sheetViews>
  <sheetFormatPr baseColWidth="10" defaultColWidth="0" defaultRowHeight="0" customHeight="1" zeroHeight="1" x14ac:dyDescent="0.2"/>
  <cols>
    <col min="1" max="2" width="1" style="42" customWidth="1"/>
    <col min="3" max="3" width="8.42578125" style="42" customWidth="1"/>
    <col min="4" max="4" width="1" style="42" customWidth="1"/>
    <col min="5" max="5" width="11.42578125" style="42" customWidth="1"/>
    <col min="6" max="6" width="4.28515625" style="42" customWidth="1"/>
    <col min="7" max="7" width="15.28515625" style="42" customWidth="1"/>
    <col min="8" max="8" width="2.28515625" style="42" customWidth="1"/>
    <col min="9" max="9" width="13.5703125" style="42" customWidth="1"/>
    <col min="10" max="10" width="8.7109375" style="42" customWidth="1"/>
    <col min="11" max="11" width="16.5703125" style="42" customWidth="1"/>
    <col min="12" max="12" width="5.85546875" style="42" customWidth="1"/>
    <col min="13" max="13" width="4.7109375" style="42" customWidth="1"/>
    <col min="14" max="14" width="3.28515625" style="42" customWidth="1"/>
    <col min="15" max="15" width="16.85546875" style="42" customWidth="1"/>
    <col min="16" max="16" width="27.42578125" style="42" customWidth="1"/>
    <col min="17" max="21" width="10.5703125" style="42" customWidth="1"/>
    <col min="22" max="22" width="4.5703125" style="42" customWidth="1"/>
    <col min="23" max="23" width="6.5703125" style="42" customWidth="1"/>
    <col min="24" max="24" width="19.42578125" style="42" hidden="1" customWidth="1"/>
    <col min="25" max="30" width="0" style="42" hidden="1" customWidth="1"/>
    <col min="31" max="16384" width="11.42578125" style="42" hidden="1"/>
  </cols>
  <sheetData>
    <row r="1" spans="1:29" ht="61.9" customHeight="1" x14ac:dyDescent="0.35">
      <c r="A1" s="38"/>
      <c r="B1" s="39"/>
      <c r="C1" s="40" t="s">
        <v>16</v>
      </c>
      <c r="D1" s="39"/>
      <c r="E1" s="39"/>
      <c r="F1" s="39"/>
      <c r="G1" s="39"/>
      <c r="H1" s="39"/>
      <c r="I1" s="39"/>
      <c r="J1" s="39"/>
      <c r="K1" s="39"/>
      <c r="L1" s="39"/>
      <c r="M1" s="39"/>
      <c r="N1" s="39"/>
      <c r="O1" s="39"/>
      <c r="P1" s="40"/>
      <c r="Q1" s="41"/>
      <c r="R1" s="41"/>
      <c r="S1" s="41"/>
      <c r="T1" s="41"/>
      <c r="U1" s="41"/>
      <c r="V1" s="41"/>
      <c r="W1" s="39"/>
    </row>
    <row r="2" spans="1:29" ht="12.75" customHeight="1" x14ac:dyDescent="0.35">
      <c r="A2" s="38"/>
      <c r="B2" s="43"/>
      <c r="C2" s="44"/>
      <c r="D2" s="39"/>
      <c r="E2" s="39"/>
      <c r="F2" s="39"/>
      <c r="G2" s="39"/>
      <c r="H2" s="39"/>
      <c r="I2" s="39"/>
      <c r="J2" s="39"/>
      <c r="K2" s="39"/>
      <c r="L2" s="39"/>
      <c r="M2" s="39"/>
      <c r="N2" s="39"/>
      <c r="O2" s="39"/>
      <c r="P2" s="39"/>
      <c r="Q2" s="39"/>
      <c r="R2" s="39"/>
      <c r="S2" s="39"/>
      <c r="T2" s="39"/>
      <c r="U2" s="39"/>
      <c r="V2" s="39"/>
      <c r="W2" s="39"/>
    </row>
    <row r="3" spans="1:29" ht="42.75" customHeight="1" x14ac:dyDescent="0.35">
      <c r="A3" s="45"/>
      <c r="B3" s="46"/>
      <c r="C3" s="127" t="s">
        <v>19</v>
      </c>
      <c r="D3" s="128"/>
      <c r="E3" s="128"/>
      <c r="F3" s="128"/>
      <c r="G3" s="128"/>
      <c r="H3" s="128"/>
      <c r="I3" s="128"/>
      <c r="J3" s="128"/>
      <c r="K3" s="128"/>
      <c r="L3" s="128"/>
      <c r="M3" s="128"/>
      <c r="N3" s="128"/>
      <c r="O3" s="128"/>
      <c r="P3" s="128"/>
      <c r="Q3" s="128"/>
      <c r="R3" s="128"/>
      <c r="S3" s="128"/>
      <c r="T3" s="128"/>
      <c r="U3" s="128"/>
      <c r="V3" s="128"/>
      <c r="W3" s="39"/>
    </row>
    <row r="4" spans="1:29" s="49" customFormat="1" ht="15.75" customHeight="1" x14ac:dyDescent="0.25">
      <c r="A4" s="47"/>
      <c r="B4" s="47"/>
      <c r="C4" s="129" t="s">
        <v>4</v>
      </c>
      <c r="D4" s="130"/>
      <c r="E4" s="130"/>
      <c r="F4" s="130"/>
      <c r="G4" s="130"/>
      <c r="H4" s="130"/>
      <c r="I4" s="130"/>
      <c r="J4" s="130"/>
      <c r="K4" s="131"/>
      <c r="L4" s="132"/>
      <c r="M4" s="133"/>
      <c r="N4" s="48" t="s">
        <v>14</v>
      </c>
      <c r="O4" s="47"/>
      <c r="P4" s="47"/>
      <c r="Q4" s="47"/>
      <c r="R4" s="47"/>
      <c r="S4" s="47"/>
      <c r="T4" s="47"/>
      <c r="U4" s="47"/>
      <c r="V4" s="47"/>
      <c r="W4" s="47"/>
    </row>
    <row r="5" spans="1:29" ht="6" customHeight="1" x14ac:dyDescent="0.2">
      <c r="A5" s="39"/>
      <c r="B5" s="50"/>
      <c r="C5" s="51"/>
      <c r="D5" s="39"/>
      <c r="E5" s="39"/>
      <c r="F5" s="39"/>
      <c r="G5" s="39"/>
      <c r="H5" s="39"/>
      <c r="I5" s="39"/>
      <c r="J5" s="39"/>
      <c r="K5" s="52"/>
      <c r="L5" s="52"/>
      <c r="M5" s="52"/>
      <c r="N5" s="39"/>
      <c r="O5" s="39"/>
      <c r="P5" s="53"/>
      <c r="Q5" s="53"/>
      <c r="R5" s="53"/>
      <c r="S5" s="53"/>
      <c r="T5" s="53"/>
      <c r="U5" s="53"/>
      <c r="V5" s="53"/>
      <c r="W5" s="39"/>
    </row>
    <row r="6" spans="1:29" ht="6" customHeight="1" x14ac:dyDescent="0.2">
      <c r="A6" s="39"/>
      <c r="B6" s="54"/>
      <c r="C6" s="55"/>
      <c r="D6" s="55"/>
      <c r="E6" s="55"/>
      <c r="F6" s="55"/>
      <c r="G6" s="55"/>
      <c r="H6" s="55"/>
      <c r="I6" s="55"/>
      <c r="J6" s="55"/>
      <c r="K6" s="55"/>
      <c r="L6" s="55"/>
      <c r="M6" s="55"/>
      <c r="N6" s="55"/>
      <c r="O6" s="55"/>
      <c r="P6" s="39"/>
      <c r="Q6" s="39"/>
      <c r="R6" s="39"/>
      <c r="S6" s="39"/>
      <c r="T6" s="39"/>
      <c r="U6" s="39"/>
      <c r="V6" s="39"/>
      <c r="W6" s="39"/>
    </row>
    <row r="7" spans="1:29" ht="15.75" customHeight="1" x14ac:dyDescent="0.2">
      <c r="A7" s="39"/>
      <c r="B7" s="50"/>
      <c r="C7" s="51" t="s">
        <v>1</v>
      </c>
      <c r="D7" s="39"/>
      <c r="E7" s="39"/>
      <c r="F7" s="39"/>
      <c r="G7" s="39" t="s">
        <v>7</v>
      </c>
      <c r="H7" s="39"/>
      <c r="I7" s="39"/>
      <c r="J7" s="39" t="s">
        <v>17</v>
      </c>
      <c r="K7" s="134"/>
      <c r="L7" s="135"/>
      <c r="M7" s="136"/>
      <c r="N7" s="39"/>
      <c r="O7" s="51" t="s">
        <v>15</v>
      </c>
      <c r="P7" s="39" t="s">
        <v>20</v>
      </c>
      <c r="Q7" s="39"/>
      <c r="R7" s="39" t="s">
        <v>17</v>
      </c>
      <c r="S7" s="134"/>
      <c r="T7" s="135"/>
      <c r="U7" s="136"/>
      <c r="V7" s="39"/>
      <c r="W7" s="39"/>
    </row>
    <row r="8" spans="1:29" ht="6" customHeight="1" x14ac:dyDescent="0.2">
      <c r="A8" s="39"/>
      <c r="B8" s="54"/>
      <c r="C8" s="39"/>
      <c r="D8" s="39"/>
      <c r="E8" s="39"/>
      <c r="F8" s="39"/>
      <c r="G8" s="39"/>
      <c r="H8" s="39"/>
      <c r="I8" s="39"/>
      <c r="J8" s="39"/>
      <c r="K8" s="39"/>
      <c r="L8" s="39"/>
      <c r="M8" s="39"/>
      <c r="N8" s="39"/>
      <c r="O8" s="39"/>
      <c r="P8" s="39"/>
      <c r="Q8" s="39"/>
      <c r="R8" s="39"/>
      <c r="S8" s="39"/>
      <c r="T8" s="39"/>
      <c r="U8" s="39"/>
      <c r="V8" s="39"/>
      <c r="W8" s="39"/>
    </row>
    <row r="9" spans="1:29" ht="15.75" customHeight="1" x14ac:dyDescent="0.2">
      <c r="A9" s="39"/>
      <c r="B9" s="54"/>
      <c r="C9" s="39"/>
      <c r="D9" s="39"/>
      <c r="E9" s="39"/>
      <c r="F9" s="39"/>
      <c r="G9" s="39" t="s">
        <v>11</v>
      </c>
      <c r="H9" s="39"/>
      <c r="I9" s="39"/>
      <c r="J9" s="39" t="s">
        <v>17</v>
      </c>
      <c r="K9" s="134"/>
      <c r="L9" s="135"/>
      <c r="M9" s="136"/>
      <c r="N9" s="39"/>
      <c r="O9" s="39"/>
      <c r="P9" s="39" t="s">
        <v>21</v>
      </c>
      <c r="Q9" s="39"/>
      <c r="R9" s="39" t="s">
        <v>17</v>
      </c>
      <c r="S9" s="114"/>
      <c r="T9" s="115"/>
      <c r="U9" s="116"/>
      <c r="V9" s="39"/>
      <c r="W9" s="39"/>
    </row>
    <row r="10" spans="1:29" ht="6" customHeight="1" x14ac:dyDescent="0.2">
      <c r="A10" s="39"/>
      <c r="B10" s="54"/>
      <c r="C10" s="39"/>
      <c r="D10" s="39"/>
      <c r="E10" s="39"/>
      <c r="F10" s="39"/>
      <c r="G10" s="39"/>
      <c r="H10" s="39"/>
      <c r="I10" s="39"/>
      <c r="J10" s="39"/>
      <c r="K10" s="39"/>
      <c r="L10" s="39"/>
      <c r="M10" s="39"/>
      <c r="N10" s="39"/>
      <c r="O10" s="39"/>
      <c r="P10" s="39"/>
      <c r="Q10" s="39"/>
      <c r="R10" s="39"/>
      <c r="S10" s="39"/>
      <c r="T10" s="39"/>
      <c r="U10" s="39"/>
      <c r="V10" s="39"/>
      <c r="W10" s="39"/>
    </row>
    <row r="11" spans="1:29" ht="15.75" customHeight="1" x14ac:dyDescent="0.2">
      <c r="A11" s="39"/>
      <c r="B11" s="54"/>
      <c r="C11" s="39"/>
      <c r="D11" s="39"/>
      <c r="E11" s="39"/>
      <c r="F11" s="39"/>
      <c r="G11" s="39" t="s">
        <v>5</v>
      </c>
      <c r="H11" s="39"/>
      <c r="I11" s="39"/>
      <c r="J11" s="39"/>
      <c r="K11" s="114" t="s">
        <v>75</v>
      </c>
      <c r="L11" s="115"/>
      <c r="M11" s="116"/>
      <c r="N11" s="39"/>
      <c r="O11" s="39"/>
      <c r="P11" s="56" t="s">
        <v>32</v>
      </c>
      <c r="Q11" s="56"/>
      <c r="R11" s="56"/>
      <c r="S11" s="56"/>
      <c r="T11" s="56"/>
      <c r="U11" s="56"/>
      <c r="V11" s="56"/>
      <c r="W11" s="39"/>
    </row>
    <row r="12" spans="1:29" ht="6" customHeight="1" x14ac:dyDescent="0.2">
      <c r="A12" s="39"/>
      <c r="B12" s="54"/>
      <c r="C12" s="53"/>
      <c r="D12" s="53"/>
      <c r="E12" s="53"/>
      <c r="F12" s="53"/>
      <c r="G12" s="53"/>
      <c r="H12" s="53"/>
      <c r="I12" s="53"/>
      <c r="J12" s="53"/>
      <c r="K12" s="53"/>
      <c r="L12" s="53"/>
      <c r="M12" s="53"/>
      <c r="N12" s="53"/>
      <c r="O12" s="53"/>
      <c r="P12" s="53"/>
      <c r="Q12" s="53"/>
      <c r="R12" s="53"/>
      <c r="S12" s="53"/>
      <c r="T12" s="53"/>
      <c r="U12" s="53"/>
      <c r="V12" s="53"/>
      <c r="W12" s="39"/>
    </row>
    <row r="13" spans="1:29" ht="6" customHeight="1" x14ac:dyDescent="0.2">
      <c r="A13" s="39"/>
      <c r="B13" s="54"/>
      <c r="C13" s="55"/>
      <c r="D13" s="55"/>
      <c r="E13" s="39"/>
      <c r="F13" s="39"/>
      <c r="G13" s="39"/>
      <c r="H13" s="39"/>
      <c r="I13" s="39"/>
      <c r="J13" s="39"/>
      <c r="K13" s="39"/>
      <c r="L13" s="39"/>
      <c r="M13" s="39"/>
      <c r="N13" s="39"/>
      <c r="O13" s="39"/>
      <c r="P13" s="39"/>
      <c r="Q13" s="39"/>
      <c r="R13" s="39"/>
      <c r="S13" s="39"/>
      <c r="T13" s="39"/>
      <c r="U13" s="39"/>
      <c r="V13" s="39"/>
      <c r="W13" s="39"/>
    </row>
    <row r="14" spans="1:29" ht="15.75" customHeight="1" x14ac:dyDescent="0.25">
      <c r="A14" s="39"/>
      <c r="B14" s="50"/>
      <c r="C14" s="51" t="str">
        <f>IF(Betreuungsgutscheinrechner!K11=0," ",IF(Betreuungsgutscheinrechner!K11=1,"Kind","Kinder"))</f>
        <v>Kinder</v>
      </c>
      <c r="D14" s="39"/>
      <c r="E14" s="57"/>
      <c r="F14" s="57"/>
      <c r="G14" s="51" t="s">
        <v>9</v>
      </c>
      <c r="H14" s="39"/>
      <c r="I14" s="39"/>
      <c r="J14" s="39"/>
      <c r="K14" s="39"/>
      <c r="L14" s="39"/>
      <c r="M14" s="39"/>
      <c r="N14" s="39"/>
      <c r="O14" s="39"/>
      <c r="P14" s="39" t="s">
        <v>57</v>
      </c>
      <c r="Q14" s="39"/>
      <c r="R14" s="39"/>
      <c r="S14" s="39"/>
      <c r="T14" s="39"/>
      <c r="U14" s="123" t="s">
        <v>69</v>
      </c>
      <c r="V14" s="124"/>
      <c r="W14" s="39"/>
      <c r="Y14" s="49" t="s">
        <v>34</v>
      </c>
      <c r="Z14" s="49" t="s">
        <v>35</v>
      </c>
      <c r="AA14" s="49" t="s">
        <v>36</v>
      </c>
      <c r="AB14" s="49" t="s">
        <v>37</v>
      </c>
      <c r="AC14" s="49" t="s">
        <v>38</v>
      </c>
    </row>
    <row r="15" spans="1:29" ht="14.25" customHeight="1" thickBot="1" x14ac:dyDescent="0.25">
      <c r="A15" s="39"/>
      <c r="B15" s="50"/>
      <c r="C15" s="51"/>
      <c r="D15" s="39"/>
      <c r="E15" s="57"/>
      <c r="F15" s="57"/>
      <c r="G15" s="39"/>
      <c r="H15" s="39"/>
      <c r="I15" s="39"/>
      <c r="J15" s="39"/>
      <c r="K15" s="58"/>
      <c r="L15" s="39"/>
      <c r="M15" s="39"/>
      <c r="N15" s="39"/>
      <c r="O15" s="39"/>
      <c r="P15" s="56" t="s">
        <v>59</v>
      </c>
      <c r="Q15" s="39"/>
      <c r="R15" s="39"/>
      <c r="S15" s="39"/>
      <c r="T15" s="39"/>
      <c r="U15" s="125"/>
      <c r="V15" s="126"/>
      <c r="W15" s="39"/>
    </row>
    <row r="16" spans="1:29" ht="6" customHeight="1" x14ac:dyDescent="0.2">
      <c r="A16" s="39"/>
      <c r="B16" s="50"/>
      <c r="C16" s="51"/>
      <c r="D16" s="39"/>
      <c r="E16" s="57"/>
      <c r="F16" s="57"/>
      <c r="G16" s="39"/>
      <c r="H16" s="39"/>
      <c r="I16" s="39"/>
      <c r="J16" s="39"/>
      <c r="K16" s="58"/>
      <c r="L16" s="39"/>
      <c r="M16" s="39"/>
      <c r="N16" s="39"/>
      <c r="O16" s="39"/>
      <c r="P16" s="39"/>
      <c r="Q16" s="39"/>
      <c r="R16" s="39"/>
      <c r="S16" s="39"/>
      <c r="T16" s="39"/>
      <c r="U16" s="105"/>
      <c r="V16" s="105"/>
      <c r="W16" s="39"/>
    </row>
    <row r="17" spans="1:30" ht="15.75" customHeight="1" x14ac:dyDescent="0.25">
      <c r="A17" s="39"/>
      <c r="B17" s="50"/>
      <c r="D17" s="39"/>
      <c r="E17" s="57"/>
      <c r="F17" s="57"/>
      <c r="G17" s="39" t="s">
        <v>42</v>
      </c>
      <c r="H17" s="39"/>
      <c r="I17" s="39"/>
      <c r="J17" s="39"/>
      <c r="K17" s="106"/>
      <c r="L17" s="39"/>
      <c r="M17" s="39"/>
      <c r="N17" s="39"/>
      <c r="O17" s="39"/>
      <c r="P17" s="59"/>
      <c r="Q17" s="59" t="s">
        <v>34</v>
      </c>
      <c r="R17" s="59" t="s">
        <v>35</v>
      </c>
      <c r="S17" s="59" t="s">
        <v>36</v>
      </c>
      <c r="T17" s="59" t="s">
        <v>37</v>
      </c>
      <c r="U17" s="59" t="s">
        <v>38</v>
      </c>
      <c r="V17" s="39"/>
      <c r="W17" s="39"/>
      <c r="X17" s="49" t="s">
        <v>39</v>
      </c>
      <c r="Y17" s="42">
        <f>IF(Q18="x",1,0)*4</f>
        <v>0</v>
      </c>
      <c r="Z17" s="42">
        <f t="shared" ref="Z17:AC17" si="0">IF(R18="x",1,0)*4</f>
        <v>0</v>
      </c>
      <c r="AA17" s="42">
        <f t="shared" si="0"/>
        <v>0</v>
      </c>
      <c r="AB17" s="42">
        <f t="shared" si="0"/>
        <v>0</v>
      </c>
      <c r="AC17" s="42">
        <f t="shared" si="0"/>
        <v>0</v>
      </c>
    </row>
    <row r="18" spans="1:30" ht="15.75" customHeight="1" x14ac:dyDescent="0.25">
      <c r="A18" s="39"/>
      <c r="B18" s="50"/>
      <c r="C18" s="60"/>
      <c r="D18" s="39"/>
      <c r="E18" s="57"/>
      <c r="F18" s="57"/>
      <c r="G18" s="39"/>
      <c r="H18" s="39"/>
      <c r="I18" s="39"/>
      <c r="J18" s="39"/>
      <c r="K18" s="39"/>
      <c r="L18" s="39"/>
      <c r="M18" s="39"/>
      <c r="N18" s="39"/>
      <c r="O18" s="39"/>
      <c r="P18" s="59" t="s">
        <v>39</v>
      </c>
      <c r="Q18" s="93"/>
      <c r="R18" s="94"/>
      <c r="S18" s="94"/>
      <c r="T18" s="94"/>
      <c r="U18" s="97"/>
      <c r="V18" s="39"/>
      <c r="W18" s="39"/>
      <c r="X18" s="49" t="s">
        <v>40</v>
      </c>
      <c r="Y18" s="42">
        <f>IF(Q19="x",1,0)*2</f>
        <v>0</v>
      </c>
      <c r="Z18" s="42">
        <f t="shared" ref="Z18:AC18" si="1">IF(R19="x",1,0)*2</f>
        <v>0</v>
      </c>
      <c r="AA18" s="42">
        <f t="shared" si="1"/>
        <v>0</v>
      </c>
      <c r="AB18" s="42">
        <f t="shared" si="1"/>
        <v>0</v>
      </c>
      <c r="AC18" s="42">
        <f t="shared" si="1"/>
        <v>0</v>
      </c>
    </row>
    <row r="19" spans="1:30" ht="15.75" customHeight="1" x14ac:dyDescent="0.25">
      <c r="A19" s="39"/>
      <c r="B19" s="50"/>
      <c r="C19" s="51"/>
      <c r="D19" s="39"/>
      <c r="E19" s="57"/>
      <c r="F19" s="57"/>
      <c r="G19" s="39"/>
      <c r="H19" s="39"/>
      <c r="I19" s="39"/>
      <c r="J19" s="39"/>
      <c r="K19" s="58"/>
      <c r="L19" s="39"/>
      <c r="M19" s="39"/>
      <c r="N19" s="39"/>
      <c r="O19" s="39"/>
      <c r="P19" s="59" t="s">
        <v>60</v>
      </c>
      <c r="Q19" s="95"/>
      <c r="R19" s="96"/>
      <c r="S19" s="96"/>
      <c r="T19" s="96"/>
      <c r="U19" s="98"/>
      <c r="V19" s="39"/>
      <c r="W19" s="39"/>
      <c r="X19" s="49" t="s">
        <v>41</v>
      </c>
      <c r="Y19" s="42">
        <f>IF(Q20="x",1,0)*4</f>
        <v>0</v>
      </c>
      <c r="Z19" s="42">
        <f t="shared" ref="Z19:AC19" si="2">IF(R20="x",1,0)*4</f>
        <v>0</v>
      </c>
      <c r="AA19" s="42">
        <f t="shared" si="2"/>
        <v>0</v>
      </c>
      <c r="AB19" s="42">
        <f t="shared" si="2"/>
        <v>0</v>
      </c>
      <c r="AC19" s="42">
        <f t="shared" si="2"/>
        <v>0</v>
      </c>
    </row>
    <row r="20" spans="1:30" ht="15.75" customHeight="1" x14ac:dyDescent="0.2">
      <c r="A20" s="39"/>
      <c r="B20" s="50"/>
      <c r="C20" s="51"/>
      <c r="D20" s="39"/>
      <c r="E20" s="57"/>
      <c r="F20" s="57"/>
      <c r="G20" s="39"/>
      <c r="H20" s="39"/>
      <c r="I20" s="39"/>
      <c r="J20" s="39"/>
      <c r="K20" s="58"/>
      <c r="L20" s="39"/>
      <c r="M20" s="39"/>
      <c r="N20" s="39"/>
      <c r="O20" s="39"/>
      <c r="P20" s="59" t="s">
        <v>41</v>
      </c>
      <c r="Q20" s="99"/>
      <c r="R20" s="100"/>
      <c r="S20" s="100"/>
      <c r="T20" s="100"/>
      <c r="U20" s="101"/>
      <c r="V20" s="39"/>
      <c r="W20" s="39"/>
      <c r="Y20" s="42">
        <f>IF(SUM(Y17:Y19)=10,11,SUM(Y17:Y19))</f>
        <v>0</v>
      </c>
      <c r="Z20" s="42">
        <f t="shared" ref="Z20:AC20" si="3">IF(SUM(Z17:Z19)=10,11,SUM(Z17:Z19))</f>
        <v>0</v>
      </c>
      <c r="AA20" s="42">
        <f t="shared" si="3"/>
        <v>0</v>
      </c>
      <c r="AB20" s="42">
        <f t="shared" si="3"/>
        <v>0</v>
      </c>
      <c r="AC20" s="42">
        <f t="shared" si="3"/>
        <v>0</v>
      </c>
      <c r="AD20" s="42">
        <f>SUM(Y20:AC20)</f>
        <v>0</v>
      </c>
    </row>
    <row r="21" spans="1:30" ht="6" customHeight="1" x14ac:dyDescent="0.2">
      <c r="A21" s="39"/>
      <c r="B21" s="54"/>
      <c r="C21" s="39"/>
      <c r="D21" s="39"/>
      <c r="E21" s="57"/>
      <c r="F21" s="57"/>
      <c r="G21" s="39"/>
      <c r="H21" s="39"/>
      <c r="I21" s="39"/>
      <c r="J21" s="39"/>
      <c r="K21" s="39"/>
      <c r="L21" s="39"/>
      <c r="M21" s="39"/>
      <c r="N21" s="39"/>
      <c r="O21" s="39"/>
      <c r="P21" s="39"/>
      <c r="Q21" s="39"/>
      <c r="R21" s="39"/>
      <c r="S21" s="39"/>
      <c r="T21" s="39"/>
      <c r="U21" s="39"/>
      <c r="V21" s="39"/>
      <c r="W21" s="39"/>
    </row>
    <row r="22" spans="1:30" ht="6" customHeight="1" x14ac:dyDescent="0.2">
      <c r="A22" s="39"/>
      <c r="B22" s="54"/>
      <c r="C22" s="39"/>
      <c r="D22" s="39"/>
      <c r="E22" s="57"/>
      <c r="F22" s="57"/>
      <c r="G22" s="55"/>
      <c r="H22" s="55"/>
      <c r="I22" s="55"/>
      <c r="J22" s="55"/>
      <c r="K22" s="55"/>
      <c r="L22" s="55"/>
      <c r="M22" s="55"/>
      <c r="N22" s="55"/>
      <c r="O22" s="55"/>
      <c r="P22" s="55"/>
      <c r="Q22" s="55"/>
      <c r="R22" s="55"/>
      <c r="S22" s="55"/>
      <c r="T22" s="55"/>
      <c r="U22" s="55"/>
      <c r="V22" s="55"/>
      <c r="W22" s="39"/>
    </row>
    <row r="23" spans="1:30" ht="15.75" customHeight="1" x14ac:dyDescent="0.25">
      <c r="A23" s="39"/>
      <c r="B23" s="54"/>
      <c r="C23" s="39"/>
      <c r="D23" s="39"/>
      <c r="E23" s="57"/>
      <c r="F23" s="57"/>
      <c r="G23" s="51" t="s">
        <v>43</v>
      </c>
      <c r="H23" s="39"/>
      <c r="I23" s="39"/>
      <c r="J23" s="39"/>
      <c r="K23" s="39"/>
      <c r="L23" s="39"/>
      <c r="M23" s="39"/>
      <c r="N23" s="39"/>
      <c r="O23" s="39"/>
      <c r="P23" s="39" t="s">
        <v>57</v>
      </c>
      <c r="Q23" s="39"/>
      <c r="R23" s="39"/>
      <c r="S23" s="39"/>
      <c r="T23" s="39"/>
      <c r="U23" s="39"/>
      <c r="V23" s="39"/>
      <c r="W23" s="39"/>
      <c r="Y23" s="49" t="s">
        <v>34</v>
      </c>
      <c r="Z23" s="49" t="s">
        <v>35</v>
      </c>
      <c r="AA23" s="49" t="s">
        <v>36</v>
      </c>
      <c r="AB23" s="49" t="s">
        <v>37</v>
      </c>
      <c r="AC23" s="49" t="s">
        <v>38</v>
      </c>
    </row>
    <row r="24" spans="1:30" ht="6" customHeight="1" x14ac:dyDescent="0.2">
      <c r="A24" s="39"/>
      <c r="B24" s="54"/>
      <c r="C24" s="39"/>
      <c r="D24" s="39"/>
      <c r="E24" s="57"/>
      <c r="F24" s="57"/>
      <c r="G24" s="39"/>
      <c r="H24" s="39"/>
      <c r="I24" s="39"/>
      <c r="J24" s="39"/>
      <c r="K24" s="39"/>
      <c r="L24" s="39"/>
      <c r="M24" s="39"/>
      <c r="N24" s="39"/>
      <c r="O24" s="39"/>
      <c r="P24" s="39"/>
      <c r="Q24" s="39"/>
      <c r="R24" s="39"/>
      <c r="S24" s="39"/>
      <c r="T24" s="39"/>
      <c r="U24" s="39"/>
      <c r="V24" s="39"/>
      <c r="W24" s="39"/>
    </row>
    <row r="25" spans="1:30" ht="15.75" customHeight="1" x14ac:dyDescent="0.25">
      <c r="A25" s="39"/>
      <c r="B25" s="54"/>
      <c r="C25" s="39"/>
      <c r="D25" s="39"/>
      <c r="E25" s="57"/>
      <c r="F25" s="57"/>
      <c r="G25" s="39" t="s">
        <v>42</v>
      </c>
      <c r="H25" s="39"/>
      <c r="I25" s="39"/>
      <c r="J25" s="39"/>
      <c r="K25" s="106"/>
      <c r="L25" s="39"/>
      <c r="M25" s="39"/>
      <c r="N25" s="39"/>
      <c r="O25" s="39"/>
      <c r="P25" s="59"/>
      <c r="Q25" s="59" t="s">
        <v>34</v>
      </c>
      <c r="R25" s="59" t="s">
        <v>35</v>
      </c>
      <c r="S25" s="59" t="s">
        <v>36</v>
      </c>
      <c r="T25" s="59" t="s">
        <v>37</v>
      </c>
      <c r="U25" s="59" t="s">
        <v>38</v>
      </c>
      <c r="V25" s="39"/>
      <c r="W25" s="39"/>
      <c r="X25" s="49" t="s">
        <v>39</v>
      </c>
      <c r="Y25" s="42">
        <f>IF(Q26="x",1,0)*4</f>
        <v>0</v>
      </c>
      <c r="Z25" s="42">
        <f t="shared" ref="Z25" si="4">IF(R26="x",1,0)*4</f>
        <v>0</v>
      </c>
      <c r="AA25" s="42">
        <f t="shared" ref="AA25" si="5">IF(S26="x",1,0)*4</f>
        <v>0</v>
      </c>
      <c r="AB25" s="42">
        <f t="shared" ref="AB25" si="6">IF(T26="x",1,0)*4</f>
        <v>0</v>
      </c>
      <c r="AC25" s="42">
        <f t="shared" ref="AC25" si="7">IF(U26="x",1,0)*4</f>
        <v>0</v>
      </c>
    </row>
    <row r="26" spans="1:30" ht="15.75" customHeight="1" x14ac:dyDescent="0.25">
      <c r="A26" s="39"/>
      <c r="B26" s="54"/>
      <c r="C26" s="39"/>
      <c r="D26" s="39"/>
      <c r="E26" s="57"/>
      <c r="F26" s="57"/>
      <c r="G26" s="39"/>
      <c r="H26" s="39"/>
      <c r="I26" s="39"/>
      <c r="J26" s="39"/>
      <c r="K26" s="39"/>
      <c r="L26" s="39"/>
      <c r="M26" s="39"/>
      <c r="N26" s="39"/>
      <c r="O26" s="39"/>
      <c r="P26" s="59" t="s">
        <v>39</v>
      </c>
      <c r="Q26" s="93"/>
      <c r="R26" s="102"/>
      <c r="S26" s="94"/>
      <c r="T26" s="94"/>
      <c r="U26" s="104"/>
      <c r="V26" s="39"/>
      <c r="W26" s="39"/>
      <c r="X26" s="49" t="s">
        <v>40</v>
      </c>
      <c r="Y26" s="42">
        <f>IF(Q27="x",1,0)*2</f>
        <v>0</v>
      </c>
      <c r="Z26" s="42">
        <f t="shared" ref="Z26" si="8">IF(R27="x",1,0)*2</f>
        <v>0</v>
      </c>
      <c r="AA26" s="42">
        <f t="shared" ref="AA26" si="9">IF(S27="x",1,0)*2</f>
        <v>0</v>
      </c>
      <c r="AB26" s="42">
        <f t="shared" ref="AB26" si="10">IF(T27="x",1,0)*2</f>
        <v>0</v>
      </c>
      <c r="AC26" s="42">
        <f t="shared" ref="AC26" si="11">IF(U27="x",1,0)*2</f>
        <v>0</v>
      </c>
    </row>
    <row r="27" spans="1:30" ht="15.75" customHeight="1" x14ac:dyDescent="0.25">
      <c r="A27" s="39"/>
      <c r="B27" s="54"/>
      <c r="C27" s="39"/>
      <c r="D27" s="39"/>
      <c r="E27" s="57"/>
      <c r="F27" s="57"/>
      <c r="G27" s="39"/>
      <c r="H27" s="39"/>
      <c r="I27" s="39"/>
      <c r="J27" s="39"/>
      <c r="K27" s="52"/>
      <c r="L27" s="39"/>
      <c r="M27" s="39"/>
      <c r="N27" s="39"/>
      <c r="O27" s="39"/>
      <c r="P27" s="59" t="s">
        <v>60</v>
      </c>
      <c r="Q27" s="95"/>
      <c r="R27" s="96"/>
      <c r="S27" s="96"/>
      <c r="T27" s="96"/>
      <c r="U27" s="98"/>
      <c r="V27" s="39"/>
      <c r="W27" s="39"/>
      <c r="X27" s="49" t="s">
        <v>41</v>
      </c>
      <c r="Y27" s="42">
        <f>IF(Q28="x",1,0)*4</f>
        <v>0</v>
      </c>
      <c r="Z27" s="42">
        <f t="shared" ref="Z27" si="12">IF(R28="x",1,0)*4</f>
        <v>0</v>
      </c>
      <c r="AA27" s="42">
        <f t="shared" ref="AA27" si="13">IF(S28="x",1,0)*4</f>
        <v>0</v>
      </c>
      <c r="AB27" s="42">
        <f t="shared" ref="AB27" si="14">IF(T28="x",1,0)*4</f>
        <v>0</v>
      </c>
      <c r="AC27" s="42">
        <f t="shared" ref="AC27" si="15">IF(U28="x",1,0)*4</f>
        <v>0</v>
      </c>
    </row>
    <row r="28" spans="1:30" ht="15.75" customHeight="1" x14ac:dyDescent="0.2">
      <c r="A28" s="39"/>
      <c r="B28" s="54"/>
      <c r="C28" s="39"/>
      <c r="D28" s="39"/>
      <c r="E28" s="57"/>
      <c r="F28" s="57"/>
      <c r="G28" s="39"/>
      <c r="H28" s="39"/>
      <c r="I28" s="39"/>
      <c r="J28" s="39"/>
      <c r="K28" s="39"/>
      <c r="L28" s="39"/>
      <c r="M28" s="39"/>
      <c r="N28" s="39"/>
      <c r="O28" s="39"/>
      <c r="P28" s="59" t="s">
        <v>41</v>
      </c>
      <c r="Q28" s="103"/>
      <c r="R28" s="100"/>
      <c r="S28" s="100"/>
      <c r="T28" s="100"/>
      <c r="U28" s="101"/>
      <c r="V28" s="39"/>
      <c r="W28" s="39"/>
      <c r="Y28" s="42">
        <f>IF(SUM(Y25:Y27)=10,11,SUM(Y25:Y27))</f>
        <v>0</v>
      </c>
      <c r="Z28" s="42">
        <f t="shared" ref="Z28" si="16">IF(SUM(Z25:Z27)=10,11,SUM(Z25:Z27))</f>
        <v>0</v>
      </c>
      <c r="AA28" s="42">
        <f t="shared" ref="AA28" si="17">IF(SUM(AA25:AA27)=10,11,SUM(AA25:AA27))</f>
        <v>0</v>
      </c>
      <c r="AB28" s="42">
        <f t="shared" ref="AB28" si="18">IF(SUM(AB25:AB27)=10,11,SUM(AB25:AB27))</f>
        <v>0</v>
      </c>
      <c r="AC28" s="42">
        <f t="shared" ref="AC28" si="19">IF(SUM(AC25:AC27)=10,11,SUM(AC25:AC27))</f>
        <v>0</v>
      </c>
      <c r="AD28" s="42">
        <f>SUM(Y28:AC28)</f>
        <v>0</v>
      </c>
    </row>
    <row r="29" spans="1:30" ht="6" customHeight="1" x14ac:dyDescent="0.25">
      <c r="A29" s="39"/>
      <c r="B29" s="54"/>
      <c r="C29" s="39"/>
      <c r="D29" s="39"/>
      <c r="E29" s="57"/>
      <c r="F29" s="57"/>
      <c r="G29" s="39"/>
      <c r="H29" s="39"/>
      <c r="I29" s="39"/>
      <c r="J29" s="39"/>
      <c r="K29" s="39"/>
      <c r="L29" s="39"/>
      <c r="M29" s="39"/>
      <c r="N29" s="39"/>
      <c r="O29" s="39"/>
      <c r="P29" s="47"/>
      <c r="Q29" s="61"/>
      <c r="R29" s="61"/>
      <c r="S29" s="61"/>
      <c r="T29" s="61"/>
      <c r="U29" s="61"/>
      <c r="V29" s="39"/>
      <c r="W29" s="39"/>
    </row>
    <row r="30" spans="1:30" ht="6" customHeight="1" x14ac:dyDescent="0.2">
      <c r="A30" s="39"/>
      <c r="B30" s="54"/>
      <c r="C30" s="39"/>
      <c r="D30" s="39"/>
      <c r="E30" s="57"/>
      <c r="F30" s="57"/>
      <c r="G30" s="55"/>
      <c r="H30" s="55"/>
      <c r="I30" s="55"/>
      <c r="J30" s="55"/>
      <c r="K30" s="55"/>
      <c r="L30" s="55"/>
      <c r="M30" s="55"/>
      <c r="N30" s="55"/>
      <c r="O30" s="55"/>
      <c r="P30" s="55"/>
      <c r="Q30" s="55"/>
      <c r="R30" s="55"/>
      <c r="S30" s="55"/>
      <c r="T30" s="55"/>
      <c r="U30" s="55"/>
      <c r="V30" s="55"/>
      <c r="W30" s="39"/>
    </row>
    <row r="31" spans="1:30" ht="15.75" customHeight="1" x14ac:dyDescent="0.25">
      <c r="A31" s="39"/>
      <c r="B31" s="54"/>
      <c r="C31" s="39"/>
      <c r="D31" s="39"/>
      <c r="E31" s="57"/>
      <c r="F31" s="57"/>
      <c r="G31" s="51" t="s">
        <v>44</v>
      </c>
      <c r="H31" s="39"/>
      <c r="I31" s="39"/>
      <c r="J31" s="39"/>
      <c r="K31" s="39"/>
      <c r="L31" s="39"/>
      <c r="M31" s="39"/>
      <c r="N31" s="39"/>
      <c r="O31" s="39"/>
      <c r="P31" s="39" t="s">
        <v>57</v>
      </c>
      <c r="Q31" s="39"/>
      <c r="R31" s="39"/>
      <c r="S31" s="39"/>
      <c r="T31" s="39"/>
      <c r="U31" s="39"/>
      <c r="V31" s="39"/>
      <c r="W31" s="39"/>
      <c r="Y31" s="49" t="s">
        <v>34</v>
      </c>
      <c r="Z31" s="49" t="s">
        <v>35</v>
      </c>
      <c r="AA31" s="49" t="s">
        <v>36</v>
      </c>
      <c r="AB31" s="49" t="s">
        <v>37</v>
      </c>
      <c r="AC31" s="49" t="s">
        <v>38</v>
      </c>
    </row>
    <row r="32" spans="1:30" ht="5.25" customHeight="1" x14ac:dyDescent="0.2">
      <c r="A32" s="39"/>
      <c r="B32" s="54"/>
      <c r="C32" s="39"/>
      <c r="D32" s="39"/>
      <c r="E32" s="57"/>
      <c r="F32" s="57"/>
      <c r="G32" s="39"/>
      <c r="H32" s="39"/>
      <c r="I32" s="39"/>
      <c r="J32" s="39"/>
      <c r="K32" s="39"/>
      <c r="L32" s="39"/>
      <c r="M32" s="39"/>
      <c r="N32" s="39"/>
      <c r="O32" s="39"/>
      <c r="P32" s="39"/>
      <c r="Q32" s="39"/>
      <c r="R32" s="39"/>
      <c r="S32" s="39"/>
      <c r="T32" s="39"/>
      <c r="U32" s="39"/>
      <c r="V32" s="39"/>
      <c r="W32" s="39"/>
    </row>
    <row r="33" spans="1:30" ht="15.75" customHeight="1" x14ac:dyDescent="0.25">
      <c r="A33" s="39"/>
      <c r="B33" s="54"/>
      <c r="C33" s="39"/>
      <c r="D33" s="39"/>
      <c r="E33" s="57"/>
      <c r="F33" s="57"/>
      <c r="G33" s="39" t="s">
        <v>42</v>
      </c>
      <c r="H33" s="39"/>
      <c r="I33" s="39"/>
      <c r="J33" s="39"/>
      <c r="K33" s="106"/>
      <c r="L33" s="39"/>
      <c r="M33" s="39"/>
      <c r="N33" s="39"/>
      <c r="O33" s="39"/>
      <c r="P33" s="59"/>
      <c r="Q33" s="59" t="s">
        <v>34</v>
      </c>
      <c r="R33" s="59" t="s">
        <v>35</v>
      </c>
      <c r="S33" s="59" t="s">
        <v>36</v>
      </c>
      <c r="T33" s="59" t="s">
        <v>37</v>
      </c>
      <c r="U33" s="59" t="s">
        <v>38</v>
      </c>
      <c r="V33" s="39"/>
      <c r="W33" s="39"/>
      <c r="X33" s="49" t="s">
        <v>39</v>
      </c>
      <c r="Y33" s="42">
        <f>IF(Q34="x",1,0)*4</f>
        <v>0</v>
      </c>
      <c r="Z33" s="42">
        <f t="shared" ref="Z33" si="20">IF(R34="x",1,0)*4</f>
        <v>0</v>
      </c>
      <c r="AA33" s="42">
        <f t="shared" ref="AA33" si="21">IF(S34="x",1,0)*4</f>
        <v>0</v>
      </c>
      <c r="AB33" s="42">
        <f t="shared" ref="AB33" si="22">IF(T34="x",1,0)*4</f>
        <v>0</v>
      </c>
      <c r="AC33" s="42">
        <f t="shared" ref="AC33" si="23">IF(U34="x",1,0)*4</f>
        <v>0</v>
      </c>
    </row>
    <row r="34" spans="1:30" ht="15.75" customHeight="1" x14ac:dyDescent="0.25">
      <c r="A34" s="39"/>
      <c r="B34" s="54"/>
      <c r="C34" s="39"/>
      <c r="D34" s="39"/>
      <c r="E34" s="57"/>
      <c r="F34" s="57"/>
      <c r="G34" s="39"/>
      <c r="H34" s="39"/>
      <c r="I34" s="39"/>
      <c r="J34" s="39"/>
      <c r="K34" s="39"/>
      <c r="L34" s="39"/>
      <c r="M34" s="39"/>
      <c r="N34" s="39"/>
      <c r="O34" s="39"/>
      <c r="P34" s="59" t="s">
        <v>39</v>
      </c>
      <c r="Q34" s="93"/>
      <c r="R34" s="94"/>
      <c r="S34" s="94"/>
      <c r="T34" s="94"/>
      <c r="U34" s="97"/>
      <c r="V34" s="39"/>
      <c r="W34" s="39"/>
      <c r="X34" s="49" t="s">
        <v>40</v>
      </c>
      <c r="Y34" s="42">
        <f>IF(Q35="x",1,0)*2</f>
        <v>0</v>
      </c>
      <c r="Z34" s="42">
        <f t="shared" ref="Z34" si="24">IF(R35="x",1,0)*2</f>
        <v>0</v>
      </c>
      <c r="AA34" s="42">
        <f t="shared" ref="AA34" si="25">IF(S35="x",1,0)*2</f>
        <v>0</v>
      </c>
      <c r="AB34" s="42">
        <f t="shared" ref="AB34" si="26">IF(T35="x",1,0)*2</f>
        <v>0</v>
      </c>
      <c r="AC34" s="42">
        <f t="shared" ref="AC34" si="27">IF(U35="x",1,0)*2</f>
        <v>0</v>
      </c>
    </row>
    <row r="35" spans="1:30" ht="15.75" customHeight="1" x14ac:dyDescent="0.25">
      <c r="A35" s="39"/>
      <c r="B35" s="54"/>
      <c r="C35" s="39"/>
      <c r="D35" s="39"/>
      <c r="E35" s="57"/>
      <c r="F35" s="57"/>
      <c r="G35" s="39"/>
      <c r="H35" s="39"/>
      <c r="I35" s="39"/>
      <c r="J35" s="39"/>
      <c r="K35" s="52"/>
      <c r="L35" s="39"/>
      <c r="M35" s="39"/>
      <c r="N35" s="39"/>
      <c r="O35" s="39"/>
      <c r="P35" s="59" t="s">
        <v>60</v>
      </c>
      <c r="Q35" s="95"/>
      <c r="R35" s="96"/>
      <c r="S35" s="96"/>
      <c r="T35" s="96"/>
      <c r="U35" s="98"/>
      <c r="V35" s="39"/>
      <c r="W35" s="39"/>
      <c r="X35" s="49" t="s">
        <v>41</v>
      </c>
      <c r="Y35" s="42">
        <f>IF(Q36="x",1,0)*4</f>
        <v>0</v>
      </c>
      <c r="Z35" s="42">
        <f t="shared" ref="Z35" si="28">IF(R36="x",1,0)*4</f>
        <v>0</v>
      </c>
      <c r="AA35" s="42">
        <f t="shared" ref="AA35" si="29">IF(S36="x",1,0)*4</f>
        <v>0</v>
      </c>
      <c r="AB35" s="42">
        <f t="shared" ref="AB35" si="30">IF(T36="x",1,0)*4</f>
        <v>0</v>
      </c>
      <c r="AC35" s="42">
        <f t="shared" ref="AC35" si="31">IF(U36="x",1,0)*4</f>
        <v>0</v>
      </c>
    </row>
    <row r="36" spans="1:30" ht="15.75" customHeight="1" x14ac:dyDescent="0.2">
      <c r="A36" s="39"/>
      <c r="B36" s="54"/>
      <c r="C36" s="39"/>
      <c r="D36" s="39"/>
      <c r="E36" s="57"/>
      <c r="F36" s="57"/>
      <c r="G36" s="39"/>
      <c r="H36" s="39"/>
      <c r="I36" s="39"/>
      <c r="J36" s="39"/>
      <c r="K36" s="39"/>
      <c r="L36" s="39"/>
      <c r="M36" s="39"/>
      <c r="N36" s="39"/>
      <c r="O36" s="39"/>
      <c r="P36" s="59" t="s">
        <v>41</v>
      </c>
      <c r="Q36" s="99"/>
      <c r="R36" s="100"/>
      <c r="S36" s="100"/>
      <c r="T36" s="100"/>
      <c r="U36" s="101"/>
      <c r="V36" s="39"/>
      <c r="W36" s="39"/>
      <c r="Y36" s="42">
        <f>IF(SUM(Y33:Y35)=10,11,SUM(Y33:Y35))</f>
        <v>0</v>
      </c>
      <c r="Z36" s="42">
        <f t="shared" ref="Z36" si="32">IF(SUM(Z33:Z35)=10,11,SUM(Z33:Z35))</f>
        <v>0</v>
      </c>
      <c r="AA36" s="42">
        <f t="shared" ref="AA36" si="33">IF(SUM(AA33:AA35)=10,11,SUM(AA33:AA35))</f>
        <v>0</v>
      </c>
      <c r="AB36" s="42">
        <f t="shared" ref="AB36" si="34">IF(SUM(AB33:AB35)=10,11,SUM(AB33:AB35))</f>
        <v>0</v>
      </c>
      <c r="AC36" s="42">
        <f t="shared" ref="AC36" si="35">IF(SUM(AC33:AC35)=10,11,SUM(AC33:AC35))</f>
        <v>0</v>
      </c>
      <c r="AD36" s="42">
        <f>SUM(Y36:AC36)</f>
        <v>0</v>
      </c>
    </row>
    <row r="37" spans="1:30" ht="6" customHeight="1" x14ac:dyDescent="0.25">
      <c r="A37" s="39"/>
      <c r="B37" s="54"/>
      <c r="C37" s="39"/>
      <c r="D37" s="39"/>
      <c r="E37" s="57"/>
      <c r="F37" s="57"/>
      <c r="G37" s="39"/>
      <c r="H37" s="39"/>
      <c r="I37" s="39"/>
      <c r="J37" s="39"/>
      <c r="K37" s="39"/>
      <c r="L37" s="39"/>
      <c r="M37" s="39"/>
      <c r="N37" s="39"/>
      <c r="O37" s="39"/>
      <c r="P37" s="47"/>
      <c r="Q37" s="61"/>
      <c r="R37" s="61"/>
      <c r="S37" s="61"/>
      <c r="T37" s="61"/>
      <c r="U37" s="61"/>
      <c r="V37" s="39"/>
      <c r="W37" s="39"/>
    </row>
    <row r="38" spans="1:30" ht="6" customHeight="1" x14ac:dyDescent="0.2">
      <c r="A38" s="39"/>
      <c r="B38" s="54"/>
      <c r="C38" s="39"/>
      <c r="D38" s="39"/>
      <c r="E38" s="57"/>
      <c r="F38" s="57"/>
      <c r="G38" s="55"/>
      <c r="H38" s="55"/>
      <c r="I38" s="55"/>
      <c r="J38" s="55"/>
      <c r="K38" s="55"/>
      <c r="L38" s="55"/>
      <c r="M38" s="55"/>
      <c r="N38" s="55"/>
      <c r="O38" s="55"/>
      <c r="P38" s="55"/>
      <c r="Q38" s="55"/>
      <c r="R38" s="55"/>
      <c r="S38" s="55"/>
      <c r="T38" s="55"/>
      <c r="U38" s="55"/>
      <c r="V38" s="55"/>
      <c r="W38" s="39"/>
    </row>
    <row r="39" spans="1:30" ht="15.75" customHeight="1" x14ac:dyDescent="0.25">
      <c r="A39" s="39"/>
      <c r="B39" s="54"/>
      <c r="C39" s="39"/>
      <c r="D39" s="39"/>
      <c r="E39" s="57"/>
      <c r="F39" s="57"/>
      <c r="G39" s="51" t="s">
        <v>45</v>
      </c>
      <c r="H39" s="39"/>
      <c r="I39" s="39"/>
      <c r="J39" s="39"/>
      <c r="K39" s="39"/>
      <c r="L39" s="39"/>
      <c r="M39" s="39"/>
      <c r="N39" s="39"/>
      <c r="O39" s="39"/>
      <c r="P39" s="39" t="s">
        <v>57</v>
      </c>
      <c r="Q39" s="39"/>
      <c r="R39" s="39"/>
      <c r="S39" s="39"/>
      <c r="T39" s="39"/>
      <c r="U39" s="39"/>
      <c r="V39" s="39"/>
      <c r="W39" s="39"/>
      <c r="Y39" s="49" t="s">
        <v>34</v>
      </c>
      <c r="Z39" s="49" t="s">
        <v>35</v>
      </c>
      <c r="AA39" s="49" t="s">
        <v>36</v>
      </c>
      <c r="AB39" s="49" t="s">
        <v>37</v>
      </c>
      <c r="AC39" s="49" t="s">
        <v>38</v>
      </c>
    </row>
    <row r="40" spans="1:30" ht="6" customHeight="1" x14ac:dyDescent="0.2">
      <c r="A40" s="39"/>
      <c r="B40" s="54"/>
      <c r="C40" s="39"/>
      <c r="D40" s="39"/>
      <c r="E40" s="57"/>
      <c r="F40" s="57"/>
      <c r="G40" s="39"/>
      <c r="H40" s="39"/>
      <c r="I40" s="39"/>
      <c r="J40" s="39"/>
      <c r="K40" s="39"/>
      <c r="L40" s="39"/>
      <c r="M40" s="39"/>
      <c r="N40" s="39"/>
      <c r="O40" s="39"/>
      <c r="P40" s="39"/>
      <c r="Q40" s="39"/>
      <c r="R40" s="39"/>
      <c r="S40" s="39"/>
      <c r="T40" s="39"/>
      <c r="U40" s="39"/>
      <c r="V40" s="39"/>
      <c r="W40" s="39"/>
    </row>
    <row r="41" spans="1:30" ht="15.75" customHeight="1" x14ac:dyDescent="0.25">
      <c r="A41" s="39"/>
      <c r="B41" s="54"/>
      <c r="C41" s="39"/>
      <c r="D41" s="39"/>
      <c r="E41" s="57"/>
      <c r="F41" s="57"/>
      <c r="G41" s="39" t="s">
        <v>42</v>
      </c>
      <c r="H41" s="39"/>
      <c r="I41" s="39"/>
      <c r="J41" s="39"/>
      <c r="K41" s="106"/>
      <c r="L41" s="39"/>
      <c r="M41" s="39"/>
      <c r="N41" s="39"/>
      <c r="O41" s="39"/>
      <c r="P41" s="59"/>
      <c r="Q41" s="59" t="s">
        <v>34</v>
      </c>
      <c r="R41" s="59" t="s">
        <v>35</v>
      </c>
      <c r="S41" s="59" t="s">
        <v>36</v>
      </c>
      <c r="T41" s="59" t="s">
        <v>37</v>
      </c>
      <c r="U41" s="59" t="s">
        <v>38</v>
      </c>
      <c r="V41" s="39"/>
      <c r="W41" s="39"/>
      <c r="X41" s="49" t="s">
        <v>39</v>
      </c>
      <c r="Y41" s="42">
        <f>IF(Q42="x",1,0)*4</f>
        <v>0</v>
      </c>
      <c r="Z41" s="42">
        <f t="shared" ref="Z41" si="36">IF(R42="x",1,0)*4</f>
        <v>0</v>
      </c>
      <c r="AA41" s="42">
        <f t="shared" ref="AA41" si="37">IF(S42="x",1,0)*4</f>
        <v>0</v>
      </c>
      <c r="AB41" s="42">
        <f t="shared" ref="AB41" si="38">IF(T42="x",1,0)*4</f>
        <v>0</v>
      </c>
      <c r="AC41" s="42">
        <f t="shared" ref="AC41" si="39">IF(U42="x",1,0)*4</f>
        <v>0</v>
      </c>
    </row>
    <row r="42" spans="1:30" ht="15.75" customHeight="1" x14ac:dyDescent="0.25">
      <c r="A42" s="39"/>
      <c r="B42" s="54"/>
      <c r="C42" s="39"/>
      <c r="D42" s="39"/>
      <c r="E42" s="57"/>
      <c r="F42" s="57"/>
      <c r="G42" s="39"/>
      <c r="H42" s="39"/>
      <c r="I42" s="39"/>
      <c r="J42" s="39"/>
      <c r="K42" s="39"/>
      <c r="L42" s="39"/>
      <c r="M42" s="39"/>
      <c r="N42" s="39"/>
      <c r="O42" s="39"/>
      <c r="P42" s="59" t="s">
        <v>39</v>
      </c>
      <c r="Q42" s="93"/>
      <c r="R42" s="94"/>
      <c r="S42" s="94"/>
      <c r="T42" s="94"/>
      <c r="U42" s="97"/>
      <c r="V42" s="39"/>
      <c r="W42" s="39"/>
      <c r="X42" s="49" t="s">
        <v>40</v>
      </c>
      <c r="Y42" s="42">
        <f>IF(Q43="x",1,0)*2</f>
        <v>0</v>
      </c>
      <c r="Z42" s="42">
        <f t="shared" ref="Z42" si="40">IF(R43="x",1,0)*2</f>
        <v>0</v>
      </c>
      <c r="AA42" s="42">
        <f t="shared" ref="AA42" si="41">IF(S43="x",1,0)*2</f>
        <v>0</v>
      </c>
      <c r="AB42" s="42">
        <f t="shared" ref="AB42" si="42">IF(T43="x",1,0)*2</f>
        <v>0</v>
      </c>
      <c r="AC42" s="42">
        <f t="shared" ref="AC42" si="43">IF(U43="x",1,0)*2</f>
        <v>0</v>
      </c>
    </row>
    <row r="43" spans="1:30" ht="15.75" customHeight="1" x14ac:dyDescent="0.25">
      <c r="A43" s="39"/>
      <c r="B43" s="54"/>
      <c r="C43" s="39"/>
      <c r="D43" s="39"/>
      <c r="E43" s="57"/>
      <c r="F43" s="57"/>
      <c r="G43" s="39"/>
      <c r="H43" s="39"/>
      <c r="I43" s="39"/>
      <c r="J43" s="39"/>
      <c r="K43" s="52"/>
      <c r="L43" s="39"/>
      <c r="M43" s="39"/>
      <c r="N43" s="39"/>
      <c r="O43" s="39"/>
      <c r="P43" s="59" t="s">
        <v>60</v>
      </c>
      <c r="Q43" s="95"/>
      <c r="R43" s="96"/>
      <c r="S43" s="96"/>
      <c r="T43" s="96"/>
      <c r="U43" s="98"/>
      <c r="V43" s="39"/>
      <c r="W43" s="39"/>
      <c r="X43" s="49" t="s">
        <v>41</v>
      </c>
      <c r="Y43" s="42">
        <f>IF(Q44="x",1,0)*4</f>
        <v>0</v>
      </c>
      <c r="Z43" s="42">
        <f t="shared" ref="Z43" si="44">IF(R44="x",1,0)*4</f>
        <v>0</v>
      </c>
      <c r="AA43" s="42">
        <f t="shared" ref="AA43" si="45">IF(S44="x",1,0)*4</f>
        <v>0</v>
      </c>
      <c r="AB43" s="42">
        <f t="shared" ref="AB43" si="46">IF(T44="x",1,0)*4</f>
        <v>0</v>
      </c>
      <c r="AC43" s="42">
        <f t="shared" ref="AC43" si="47">IF(U44="x",1,0)*4</f>
        <v>0</v>
      </c>
    </row>
    <row r="44" spans="1:30" ht="15.75" customHeight="1" x14ac:dyDescent="0.2">
      <c r="A44" s="39"/>
      <c r="B44" s="54"/>
      <c r="C44" s="39"/>
      <c r="D44" s="39"/>
      <c r="E44" s="57"/>
      <c r="F44" s="57"/>
      <c r="G44" s="39"/>
      <c r="H44" s="39"/>
      <c r="I44" s="39"/>
      <c r="J44" s="39"/>
      <c r="K44" s="39"/>
      <c r="L44" s="39"/>
      <c r="M44" s="39"/>
      <c r="N44" s="39"/>
      <c r="O44" s="39"/>
      <c r="P44" s="59" t="s">
        <v>41</v>
      </c>
      <c r="Q44" s="99"/>
      <c r="R44" s="100"/>
      <c r="S44" s="100"/>
      <c r="T44" s="100"/>
      <c r="U44" s="101"/>
      <c r="V44" s="39"/>
      <c r="W44" s="39"/>
      <c r="Y44" s="42">
        <f>IF(SUM(Y41:Y43)=10,11,SUM(Y41:Y43))</f>
        <v>0</v>
      </c>
      <c r="Z44" s="42">
        <f t="shared" ref="Z44" si="48">IF(SUM(Z41:Z43)=10,11,SUM(Z41:Z43))</f>
        <v>0</v>
      </c>
      <c r="AA44" s="42">
        <f t="shared" ref="AA44" si="49">IF(SUM(AA41:AA43)=10,11,SUM(AA41:AA43))</f>
        <v>0</v>
      </c>
      <c r="AB44" s="42">
        <f t="shared" ref="AB44" si="50">IF(SUM(AB41:AB43)=10,11,SUM(AB41:AB43))</f>
        <v>0</v>
      </c>
      <c r="AC44" s="42">
        <f t="shared" ref="AC44" si="51">IF(SUM(AC41:AC43)=10,11,SUM(AC41:AC43))</f>
        <v>0</v>
      </c>
      <c r="AD44" s="42">
        <f>SUM(Y44:AC44)</f>
        <v>0</v>
      </c>
    </row>
    <row r="45" spans="1:30" ht="3.6" customHeight="1" x14ac:dyDescent="0.25">
      <c r="A45" s="39"/>
      <c r="B45" s="54"/>
      <c r="C45" s="39"/>
      <c r="D45" s="39"/>
      <c r="E45" s="57"/>
      <c r="F45" s="57"/>
      <c r="G45" s="39"/>
      <c r="H45" s="39"/>
      <c r="I45" s="39"/>
      <c r="J45" s="39"/>
      <c r="K45" s="39"/>
      <c r="L45" s="39"/>
      <c r="M45" s="39"/>
      <c r="N45" s="39"/>
      <c r="O45" s="39"/>
      <c r="P45" s="47"/>
      <c r="Q45" s="61"/>
      <c r="R45" s="61"/>
      <c r="S45" s="61"/>
      <c r="T45" s="61"/>
      <c r="U45" s="61"/>
      <c r="V45" s="39"/>
      <c r="W45" s="39"/>
    </row>
    <row r="46" spans="1:30" ht="15.75" customHeight="1" x14ac:dyDescent="0.25">
      <c r="A46" s="39"/>
      <c r="B46" s="54"/>
      <c r="C46" s="120" t="str">
        <f>IF(F76="ja","Bitte füllen Sie alle blauen Felder aus.","")</f>
        <v>Bitte füllen Sie alle blauen Felder aus.</v>
      </c>
      <c r="D46" s="120"/>
      <c r="E46" s="120"/>
      <c r="F46" s="120"/>
      <c r="G46" s="120"/>
      <c r="H46" s="120"/>
      <c r="I46" s="120"/>
      <c r="J46" s="120"/>
      <c r="K46" s="120"/>
      <c r="L46" s="120"/>
      <c r="M46" s="39"/>
      <c r="N46" s="39"/>
      <c r="O46" s="39"/>
      <c r="P46" s="39"/>
      <c r="Q46" s="39"/>
      <c r="R46" s="39"/>
      <c r="S46" s="39"/>
      <c r="T46" s="39"/>
      <c r="U46" s="39"/>
      <c r="V46" s="39"/>
      <c r="W46" s="39"/>
    </row>
    <row r="47" spans="1:30" ht="15.75" customHeight="1" x14ac:dyDescent="0.2">
      <c r="A47" s="39"/>
      <c r="B47" s="54"/>
      <c r="C47" s="53"/>
      <c r="D47" s="53"/>
      <c r="E47" s="39"/>
      <c r="F47" s="39"/>
      <c r="G47" s="39"/>
      <c r="H47" s="39"/>
      <c r="I47" s="39"/>
      <c r="J47" s="39"/>
      <c r="K47" s="39"/>
      <c r="L47" s="39"/>
      <c r="M47" s="39"/>
      <c r="N47" s="39"/>
      <c r="O47" s="39"/>
      <c r="P47" s="39"/>
      <c r="Q47" s="39"/>
      <c r="R47" s="39"/>
      <c r="S47" s="39"/>
      <c r="T47" s="39"/>
      <c r="U47" s="39"/>
      <c r="V47" s="39"/>
      <c r="W47" s="39"/>
    </row>
    <row r="48" spans="1:30" ht="15.75" customHeight="1" x14ac:dyDescent="0.2">
      <c r="A48" s="39"/>
      <c r="B48" s="54"/>
      <c r="C48" s="55"/>
      <c r="D48" s="55"/>
      <c r="E48" s="55"/>
      <c r="F48" s="55"/>
      <c r="G48" s="55"/>
      <c r="H48" s="55"/>
      <c r="I48" s="55"/>
      <c r="J48" s="55"/>
      <c r="K48" s="55"/>
      <c r="L48" s="55"/>
      <c r="M48" s="55"/>
      <c r="N48" s="55"/>
      <c r="O48" s="55"/>
      <c r="P48" s="55"/>
      <c r="Q48" s="55"/>
      <c r="R48" s="55"/>
      <c r="S48" s="55"/>
      <c r="T48" s="55"/>
      <c r="U48" s="55"/>
      <c r="V48" s="55"/>
      <c r="W48" s="39"/>
    </row>
    <row r="49" spans="1:29" ht="15.75" customHeight="1" x14ac:dyDescent="0.2">
      <c r="A49" s="39"/>
      <c r="B49" s="62"/>
      <c r="C49" s="51" t="s">
        <v>6</v>
      </c>
      <c r="D49" s="63"/>
      <c r="E49" s="63"/>
      <c r="F49" s="63"/>
      <c r="G49" s="63"/>
      <c r="H49" s="63"/>
      <c r="I49" s="63"/>
      <c r="J49" s="63"/>
      <c r="K49" s="63"/>
      <c r="L49" s="63"/>
      <c r="M49" s="63"/>
      <c r="N49" s="63"/>
      <c r="O49" s="63"/>
      <c r="P49" s="63"/>
      <c r="Q49" s="63"/>
      <c r="R49" s="63"/>
      <c r="S49" s="63"/>
      <c r="T49" s="63"/>
      <c r="U49" s="63"/>
      <c r="V49" s="63"/>
      <c r="W49" s="64"/>
      <c r="X49" s="65"/>
      <c r="Y49" s="65"/>
      <c r="Z49" s="65"/>
      <c r="AA49" s="65"/>
      <c r="AB49" s="65"/>
      <c r="AC49" s="65"/>
    </row>
    <row r="50" spans="1:29" ht="5.25" customHeight="1" x14ac:dyDescent="0.2">
      <c r="A50" s="39"/>
      <c r="B50" s="39"/>
      <c r="C50" s="39"/>
      <c r="D50" s="39"/>
      <c r="E50" s="39"/>
      <c r="F50" s="39"/>
      <c r="G50" s="39"/>
      <c r="H50" s="39"/>
      <c r="I50" s="39"/>
      <c r="J50" s="39"/>
      <c r="K50" s="39"/>
      <c r="L50" s="39"/>
      <c r="M50" s="39"/>
      <c r="N50" s="39"/>
      <c r="O50" s="39"/>
      <c r="P50" s="39"/>
      <c r="Q50" s="39"/>
      <c r="R50" s="39"/>
      <c r="S50" s="39"/>
      <c r="T50" s="39"/>
      <c r="U50" s="39"/>
      <c r="V50" s="39"/>
      <c r="W50" s="64"/>
      <c r="X50" s="65"/>
      <c r="Y50" s="65"/>
      <c r="Z50" s="65"/>
      <c r="AA50" s="65"/>
      <c r="AB50" s="65"/>
      <c r="AC50" s="65"/>
    </row>
    <row r="51" spans="1:29" ht="15.75" customHeight="1" x14ac:dyDescent="0.2">
      <c r="A51" s="39"/>
      <c r="B51" s="39"/>
      <c r="C51" s="39" t="str">
        <f>IF(K7&gt;0,"Steuerbares Einkommen","")</f>
        <v/>
      </c>
      <c r="D51" s="39"/>
      <c r="E51" s="39"/>
      <c r="F51" s="39"/>
      <c r="G51" s="39"/>
      <c r="H51" s="39"/>
      <c r="I51" s="39"/>
      <c r="J51" s="39"/>
      <c r="K51" s="66" t="str">
        <f>IF(K7&gt;0,K7,"")</f>
        <v/>
      </c>
      <c r="L51" s="39"/>
      <c r="M51" s="39"/>
      <c r="N51" s="39"/>
      <c r="O51" s="39"/>
      <c r="P51" s="39"/>
      <c r="Q51" s="39"/>
      <c r="R51" s="39"/>
      <c r="S51" s="39"/>
      <c r="T51" s="39"/>
      <c r="U51" s="39"/>
      <c r="V51" s="39"/>
      <c r="W51" s="64"/>
      <c r="X51" s="65"/>
      <c r="Y51" s="65"/>
      <c r="Z51" s="65"/>
      <c r="AA51" s="65"/>
      <c r="AB51" s="65"/>
      <c r="AC51" s="65"/>
    </row>
    <row r="52" spans="1:29" ht="15.75" customHeight="1" x14ac:dyDescent="0.2">
      <c r="A52" s="39"/>
      <c r="B52" s="39"/>
      <c r="C52" s="39" t="str">
        <f>IF(Betreuungsgutscheinrechner!K9&gt;0,"10 % des steuerbaren Vermögens","")</f>
        <v/>
      </c>
      <c r="D52" s="39"/>
      <c r="E52" s="39"/>
      <c r="F52" s="39"/>
      <c r="G52" s="39"/>
      <c r="H52" s="39"/>
      <c r="I52" s="39"/>
      <c r="J52" s="67" t="str">
        <f>IF(AND(Betreuungsgutscheinrechner!K9&gt;0,K7&gt;0),"+","")</f>
        <v/>
      </c>
      <c r="K52" s="66" t="str">
        <f>IF(Betreuungsgutscheinrechner!K9&gt;0,0.1*K9,"")</f>
        <v/>
      </c>
      <c r="L52" s="60"/>
      <c r="M52" s="39"/>
      <c r="N52" s="39"/>
      <c r="O52" s="39"/>
      <c r="P52" s="39"/>
      <c r="Q52" s="39"/>
      <c r="R52" s="39"/>
      <c r="S52" s="39"/>
      <c r="T52" s="39"/>
      <c r="U52" s="39"/>
      <c r="V52" s="39"/>
      <c r="W52" s="64"/>
      <c r="X52" s="65"/>
      <c r="Y52" s="65"/>
      <c r="Z52" s="65"/>
      <c r="AA52" s="65"/>
      <c r="AB52" s="65"/>
      <c r="AC52" s="65"/>
    </row>
    <row r="53" spans="1:29" ht="5.25" customHeight="1" x14ac:dyDescent="0.2">
      <c r="A53" s="39"/>
      <c r="B53" s="39"/>
      <c r="C53" s="39"/>
      <c r="D53" s="39"/>
      <c r="E53" s="39"/>
      <c r="F53" s="39"/>
      <c r="G53" s="39"/>
      <c r="H53" s="39"/>
      <c r="I53" s="39"/>
      <c r="J53" s="39"/>
      <c r="K53" s="66"/>
      <c r="L53" s="60"/>
      <c r="M53" s="39"/>
      <c r="N53" s="39"/>
      <c r="O53" s="39"/>
      <c r="P53" s="39"/>
      <c r="Q53" s="39"/>
      <c r="R53" s="39"/>
      <c r="S53" s="39"/>
      <c r="T53" s="39"/>
      <c r="U53" s="39"/>
      <c r="V53" s="39"/>
      <c r="W53" s="64"/>
      <c r="X53" s="65"/>
      <c r="Y53" s="65"/>
      <c r="Z53" s="65"/>
      <c r="AA53" s="65"/>
      <c r="AB53" s="65"/>
      <c r="AC53" s="65"/>
    </row>
    <row r="54" spans="1:29" ht="15.75" customHeight="1" x14ac:dyDescent="0.2">
      <c r="A54" s="39"/>
      <c r="B54" s="39"/>
      <c r="C54" s="39" t="s">
        <v>6</v>
      </c>
      <c r="D54" s="39"/>
      <c r="E54" s="39"/>
      <c r="F54" s="39"/>
      <c r="G54" s="39"/>
      <c r="H54" s="39"/>
      <c r="I54" s="39"/>
      <c r="J54" s="39"/>
      <c r="K54" s="68">
        <f>SUM(K51,K52)</f>
        <v>0</v>
      </c>
      <c r="L54" s="69" t="str">
        <f>IF(K54&gt;120000,"Ab einem massgebenden Einkommen von CHF 110'000 werden keine Betreuungsgutscheine mehr entrichtet.","")</f>
        <v/>
      </c>
      <c r="M54" s="57"/>
      <c r="N54" s="57"/>
      <c r="O54" s="57"/>
      <c r="P54" s="57"/>
      <c r="Q54" s="57"/>
      <c r="R54" s="57"/>
      <c r="S54" s="57"/>
      <c r="T54" s="57"/>
      <c r="U54" s="57"/>
      <c r="V54" s="57"/>
      <c r="W54" s="64"/>
      <c r="X54" s="65"/>
      <c r="Y54" s="65"/>
      <c r="Z54" s="65"/>
      <c r="AA54" s="65"/>
      <c r="AB54" s="65"/>
      <c r="AC54" s="65"/>
    </row>
    <row r="55" spans="1:29" ht="6" customHeight="1" x14ac:dyDescent="0.2">
      <c r="A55" s="39"/>
      <c r="B55" s="39"/>
      <c r="C55" s="39"/>
      <c r="D55" s="39"/>
      <c r="E55" s="39"/>
      <c r="F55" s="39"/>
      <c r="G55" s="39"/>
      <c r="H55" s="39"/>
      <c r="I55" s="70"/>
      <c r="J55" s="39"/>
      <c r="K55" s="57"/>
      <c r="L55" s="57"/>
      <c r="M55" s="57"/>
      <c r="N55" s="57"/>
      <c r="O55" s="57"/>
      <c r="P55" s="57"/>
      <c r="Q55" s="57"/>
      <c r="R55" s="57"/>
      <c r="S55" s="57"/>
      <c r="T55" s="57"/>
      <c r="U55" s="57"/>
      <c r="V55" s="57"/>
      <c r="W55" s="64"/>
      <c r="X55" s="65"/>
      <c r="Y55" s="65"/>
      <c r="Z55" s="65"/>
      <c r="AA55" s="65"/>
      <c r="AB55" s="65"/>
      <c r="AC55" s="65"/>
    </row>
    <row r="56" spans="1:29" ht="13.5" customHeight="1" x14ac:dyDescent="0.2">
      <c r="A56" s="39"/>
      <c r="B56" s="39"/>
      <c r="C56" s="117"/>
      <c r="D56" s="117"/>
      <c r="E56" s="117"/>
      <c r="F56" s="117"/>
      <c r="G56" s="117"/>
      <c r="H56" s="117"/>
      <c r="I56" s="117"/>
      <c r="J56" s="117"/>
      <c r="K56" s="117"/>
      <c r="L56" s="117"/>
      <c r="M56" s="117"/>
      <c r="N56" s="117"/>
      <c r="O56" s="117"/>
      <c r="P56" s="117"/>
      <c r="Q56" s="117"/>
      <c r="R56" s="117"/>
      <c r="S56" s="117"/>
      <c r="T56" s="117"/>
      <c r="U56" s="117"/>
      <c r="V56" s="117"/>
      <c r="W56" s="64"/>
      <c r="X56" s="65"/>
      <c r="Y56" s="65"/>
      <c r="Z56" s="65"/>
      <c r="AA56" s="65"/>
      <c r="AB56" s="65"/>
      <c r="AC56" s="65"/>
    </row>
    <row r="57" spans="1:29" ht="10.5" customHeight="1" x14ac:dyDescent="0.2">
      <c r="A57" s="39"/>
      <c r="B57" s="39"/>
      <c r="C57" s="118"/>
      <c r="D57" s="118"/>
      <c r="E57" s="118"/>
      <c r="F57" s="118"/>
      <c r="G57" s="118"/>
      <c r="H57" s="118"/>
      <c r="I57" s="118"/>
      <c r="J57" s="118"/>
      <c r="K57" s="118"/>
      <c r="L57" s="118"/>
      <c r="M57" s="118"/>
      <c r="N57" s="118"/>
      <c r="O57" s="118"/>
      <c r="P57" s="118"/>
      <c r="Q57" s="72"/>
      <c r="R57" s="72"/>
      <c r="S57" s="72"/>
      <c r="T57" s="72"/>
      <c r="U57" s="72"/>
      <c r="V57" s="72"/>
      <c r="W57" s="64"/>
      <c r="X57" s="65"/>
      <c r="Y57" s="65"/>
      <c r="Z57" s="65"/>
      <c r="AA57" s="65"/>
      <c r="AB57" s="65"/>
      <c r="AC57" s="65"/>
    </row>
    <row r="58" spans="1:29" ht="5.25" customHeight="1" x14ac:dyDescent="0.2">
      <c r="A58" s="39"/>
      <c r="B58" s="39"/>
      <c r="C58" s="71"/>
      <c r="D58" s="73"/>
      <c r="E58" s="73"/>
      <c r="F58" s="73"/>
      <c r="G58" s="73"/>
      <c r="H58" s="73"/>
      <c r="I58" s="73"/>
      <c r="J58" s="73"/>
      <c r="K58" s="73"/>
      <c r="L58" s="73"/>
      <c r="M58" s="73"/>
      <c r="N58" s="73"/>
      <c r="O58" s="73"/>
      <c r="P58" s="73"/>
      <c r="Q58" s="73"/>
      <c r="R58" s="73"/>
      <c r="S58" s="73"/>
      <c r="T58" s="73"/>
      <c r="U58" s="73"/>
      <c r="V58" s="73"/>
      <c r="W58" s="64"/>
      <c r="X58" s="65"/>
      <c r="Y58" s="65"/>
      <c r="Z58" s="65"/>
      <c r="AA58" s="65"/>
      <c r="AB58" s="65"/>
      <c r="AC58" s="65"/>
    </row>
    <row r="59" spans="1:29" ht="12.75" customHeight="1" x14ac:dyDescent="0.25">
      <c r="A59" s="39"/>
      <c r="B59" s="39"/>
      <c r="C59" s="51" t="s">
        <v>8</v>
      </c>
      <c r="D59" s="74"/>
      <c r="E59" s="74"/>
      <c r="F59" s="74"/>
      <c r="G59" s="74"/>
      <c r="H59" s="74"/>
      <c r="I59" s="39"/>
      <c r="J59" s="39"/>
      <c r="K59" s="39"/>
      <c r="L59" s="39"/>
      <c r="M59" s="39"/>
      <c r="N59" s="39"/>
      <c r="O59" s="39"/>
      <c r="Q59" s="39"/>
      <c r="R59" s="39"/>
      <c r="S59" s="39"/>
      <c r="T59" s="39"/>
      <c r="U59" s="39"/>
      <c r="V59" s="39"/>
      <c r="W59" s="64"/>
      <c r="X59" s="65"/>
      <c r="Y59" s="65"/>
      <c r="Z59" s="65"/>
      <c r="AA59" s="65"/>
      <c r="AB59" s="65"/>
      <c r="AC59" s="65"/>
    </row>
    <row r="60" spans="1:29" ht="5.25" customHeight="1" x14ac:dyDescent="0.25">
      <c r="A60" s="39"/>
      <c r="B60" s="39"/>
      <c r="C60" s="51"/>
      <c r="D60" s="74"/>
      <c r="E60" s="74"/>
      <c r="F60" s="74"/>
      <c r="G60" s="74"/>
      <c r="H60" s="74"/>
      <c r="I60" s="39"/>
      <c r="J60" s="39"/>
      <c r="K60" s="39"/>
      <c r="L60" s="39"/>
      <c r="M60" s="39"/>
      <c r="N60" s="39"/>
      <c r="O60" s="39"/>
      <c r="P60" s="75"/>
      <c r="Q60" s="39"/>
      <c r="R60" s="39"/>
      <c r="S60" s="39"/>
      <c r="T60" s="39"/>
      <c r="U60" s="39"/>
      <c r="V60" s="39"/>
      <c r="W60" s="64"/>
      <c r="X60" s="65"/>
      <c r="Y60" s="65"/>
      <c r="Z60" s="65"/>
      <c r="AA60" s="65"/>
      <c r="AB60" s="65"/>
      <c r="AC60" s="65"/>
    </row>
    <row r="61" spans="1:29" ht="24" customHeight="1" x14ac:dyDescent="0.2">
      <c r="A61" s="39"/>
      <c r="B61" s="39"/>
      <c r="C61" s="76"/>
      <c r="D61" s="39"/>
      <c r="E61" s="119" t="s">
        <v>66</v>
      </c>
      <c r="F61" s="119"/>
      <c r="G61" s="119"/>
      <c r="H61" s="119"/>
      <c r="I61" s="119" t="s">
        <v>65</v>
      </c>
      <c r="J61" s="119"/>
      <c r="K61" s="119"/>
      <c r="L61" s="122" t="s">
        <v>64</v>
      </c>
      <c r="M61" s="122"/>
      <c r="N61" s="122"/>
      <c r="O61" s="122"/>
      <c r="P61" s="119" t="s">
        <v>68</v>
      </c>
      <c r="Q61" s="39"/>
      <c r="R61" s="39"/>
      <c r="S61" s="39"/>
      <c r="T61" s="39"/>
      <c r="U61" s="39"/>
      <c r="V61" s="39"/>
      <c r="W61" s="64"/>
      <c r="X61" s="65"/>
      <c r="Y61" s="65"/>
      <c r="Z61" s="65"/>
      <c r="AA61" s="65"/>
      <c r="AB61" s="65"/>
      <c r="AC61" s="65"/>
    </row>
    <row r="62" spans="1:29" ht="11.25" customHeight="1" x14ac:dyDescent="0.2">
      <c r="A62" s="39"/>
      <c r="B62" s="39"/>
      <c r="C62" s="39"/>
      <c r="D62" s="39"/>
      <c r="E62" s="121" t="s">
        <v>62</v>
      </c>
      <c r="F62" s="121"/>
      <c r="G62" s="121" t="s">
        <v>61</v>
      </c>
      <c r="H62" s="121"/>
      <c r="I62" s="39"/>
      <c r="J62" s="39"/>
      <c r="K62" s="39"/>
      <c r="L62" s="77"/>
      <c r="M62" s="77"/>
      <c r="N62" s="77"/>
      <c r="O62" s="77"/>
      <c r="P62" s="119"/>
      <c r="Q62" s="39"/>
      <c r="R62" s="39"/>
      <c r="S62" s="39"/>
      <c r="T62" s="39"/>
      <c r="U62" s="39"/>
      <c r="V62" s="39"/>
      <c r="W62" s="64"/>
      <c r="X62" s="65"/>
      <c r="Y62" s="65"/>
      <c r="Z62" s="65"/>
      <c r="AA62" s="65"/>
      <c r="AB62" s="65"/>
      <c r="AC62" s="65"/>
    </row>
    <row r="63" spans="1:29" ht="15" customHeight="1" x14ac:dyDescent="0.2">
      <c r="A63" s="39"/>
      <c r="B63" s="39"/>
      <c r="C63" s="39" t="str">
        <f>IF(AND(NOT(ISBLANK(K17)),K11&gt;=1),"Kind 1","")</f>
        <v/>
      </c>
      <c r="D63" s="39"/>
      <c r="E63" s="52"/>
      <c r="F63" s="39" t="str">
        <f>IF(C63="Kind 1",AD20,"")</f>
        <v/>
      </c>
      <c r="G63" s="78" t="str">
        <f>IF(C63="Kind 1",AD20/55*100,"")</f>
        <v/>
      </c>
      <c r="H63" s="52" t="str">
        <f>IF(C63="Kind 1","% ","")</f>
        <v/>
      </c>
      <c r="I63" s="39"/>
      <c r="J63" s="108" t="str">
        <f>IF(C63="Kind 1",ROUND(Berechnung!C39,1),"")</f>
        <v/>
      </c>
      <c r="K63" s="108"/>
      <c r="L63" s="111" t="str">
        <f>IF(C63="Kind 1",ROUND(J63*4.2,1),"")</f>
        <v/>
      </c>
      <c r="M63" s="111"/>
      <c r="N63" s="111"/>
      <c r="O63" s="111"/>
      <c r="P63" s="79" t="str">
        <f>IF(C63="Kind 1",ROUND(Berechnung!C41*4.2,1),"")</f>
        <v/>
      </c>
      <c r="Q63" s="60" t="str">
        <f>IF(C63="Kind 1",IF(Berechnung!C30&lt;Berechnung!D24,"Tarif für Kind unter 18 Monate","Tarif für Kind ab 18 Monaten"),"")</f>
        <v/>
      </c>
      <c r="R63" s="60"/>
      <c r="S63" s="60"/>
      <c r="T63" s="60"/>
      <c r="U63" s="60"/>
      <c r="V63" s="60"/>
      <c r="W63" s="64"/>
      <c r="X63" s="65"/>
      <c r="Y63" s="65"/>
      <c r="Z63" s="65"/>
      <c r="AA63" s="65"/>
      <c r="AB63" s="65"/>
      <c r="AC63" s="65"/>
    </row>
    <row r="64" spans="1:29" ht="15" customHeight="1" x14ac:dyDescent="0.2">
      <c r="A64" s="39"/>
      <c r="B64" s="39"/>
      <c r="C64" s="39" t="str">
        <f>IF(AND(NOT(ISBLANK(K25)),K11&gt;=2),"Kind 2","")</f>
        <v/>
      </c>
      <c r="D64" s="39"/>
      <c r="E64" s="39"/>
      <c r="F64" s="39" t="str">
        <f>IF(C64="Kind 2",AD28,"")</f>
        <v/>
      </c>
      <c r="G64" s="78" t="str">
        <f>IF(C64="Kind 2",AD28/55*100,"")</f>
        <v/>
      </c>
      <c r="H64" s="52" t="str">
        <f>IF(C64="Kind 2","%","")</f>
        <v/>
      </c>
      <c r="I64" s="39"/>
      <c r="J64" s="108" t="str">
        <f>IF(C64="Kind 2",ROUND(Berechnung!D39,1),"")</f>
        <v/>
      </c>
      <c r="K64" s="108"/>
      <c r="L64" s="111" t="str">
        <f>IF(C64="Kind 2",ROUND(J64*4.2,1),"")</f>
        <v/>
      </c>
      <c r="M64" s="111"/>
      <c r="N64" s="111"/>
      <c r="O64" s="111"/>
      <c r="P64" s="79" t="str">
        <f>IF(C64="Kind 2",ROUND(Berechnung!D41*4.2,1),"")</f>
        <v/>
      </c>
      <c r="Q64" s="60" t="str">
        <f>IF(C64="Kind 2",IF(Berechnung!D30&lt;Berechnung!D24,"Tarif für Kind unter 18 Monate","Tarif für Kind ab 18 Monaten"),"")</f>
        <v/>
      </c>
      <c r="R64" s="60"/>
      <c r="S64" s="60"/>
      <c r="T64" s="60"/>
      <c r="U64" s="60"/>
      <c r="V64" s="60"/>
      <c r="W64" s="64"/>
      <c r="X64" s="65"/>
      <c r="Y64" s="65"/>
      <c r="Z64" s="65"/>
      <c r="AA64" s="65"/>
      <c r="AB64" s="65"/>
      <c r="AC64" s="65"/>
    </row>
    <row r="65" spans="1:29" ht="15" customHeight="1" x14ac:dyDescent="0.2">
      <c r="A65" s="39"/>
      <c r="B65" s="39"/>
      <c r="C65" s="39" t="str">
        <f>IF(AND(NOT(ISBLANK(K33)),K11&gt;=3),"Kind 3","")</f>
        <v/>
      </c>
      <c r="D65" s="39"/>
      <c r="E65" s="52"/>
      <c r="F65" s="39" t="str">
        <f>IF(C65="Kind 3",AD36,"")</f>
        <v/>
      </c>
      <c r="G65" s="78" t="str">
        <f>IF(C65="Kind 3",AD36/55*100,"")</f>
        <v/>
      </c>
      <c r="H65" s="52" t="str">
        <f>IF(C65="Kind 3","%","")</f>
        <v/>
      </c>
      <c r="I65" s="39"/>
      <c r="J65" s="108" t="str">
        <f>IF(C65="Kind 3",ROUND(Berechnung!E39,1),"")</f>
        <v/>
      </c>
      <c r="K65" s="108"/>
      <c r="L65" s="111" t="str">
        <f>IF(C65="Kind 3",ROUND(J65*4.2,1),"")</f>
        <v/>
      </c>
      <c r="M65" s="111"/>
      <c r="N65" s="111"/>
      <c r="O65" s="111"/>
      <c r="P65" s="79" t="str">
        <f>IF(C65="Kind 3",ROUND(Berechnung!E41*4.2,1),"")</f>
        <v/>
      </c>
      <c r="Q65" s="60" t="str">
        <f>IF(C65="Kind 3",IF(Berechnung!E30&lt;Berechnung!D24,"Tarif für Kind unter 18 Monate","Tarif für Kind ab 18 Monaten"),"")</f>
        <v/>
      </c>
      <c r="R65" s="60"/>
      <c r="S65" s="60"/>
      <c r="T65" s="60"/>
      <c r="U65" s="60"/>
      <c r="V65" s="60"/>
      <c r="W65" s="64"/>
      <c r="X65" s="65"/>
      <c r="Y65" s="65"/>
      <c r="Z65" s="65"/>
      <c r="AA65" s="65"/>
      <c r="AB65" s="65"/>
      <c r="AC65" s="65"/>
    </row>
    <row r="66" spans="1:29" ht="15" customHeight="1" x14ac:dyDescent="0.2">
      <c r="A66" s="39"/>
      <c r="B66" s="39"/>
      <c r="C66" s="39" t="str">
        <f>IF(AND(NOT(ISBLANK(K41)),Betreuungsgutscheinrechner!K11=4),"Kind 4","")</f>
        <v/>
      </c>
      <c r="D66" s="53"/>
      <c r="E66" s="80"/>
      <c r="F66" s="53" t="str">
        <f>IF(C66="Kind 4",AD44,"")</f>
        <v/>
      </c>
      <c r="G66" s="78" t="str">
        <f>IF(C66="Kind 4",AD44/55*100,"")</f>
        <v/>
      </c>
      <c r="H66" s="80" t="str">
        <f>IF(C66="Kind 4","%","")</f>
        <v/>
      </c>
      <c r="I66" s="53"/>
      <c r="J66" s="109" t="str">
        <f>IF(C66="Kind 4",ROUND(Berechnung!F39,1),"")</f>
        <v/>
      </c>
      <c r="K66" s="109"/>
      <c r="L66" s="112" t="str">
        <f>IF(C66="Kind 4",ROUND(J66*4.2,1),"")</f>
        <v/>
      </c>
      <c r="M66" s="112"/>
      <c r="N66" s="112"/>
      <c r="O66" s="112"/>
      <c r="P66" s="79" t="str">
        <f>IF(C66="Kind 4",ROUND(Berechnung!F41*4.2,1),"")</f>
        <v/>
      </c>
      <c r="Q66" s="81" t="str">
        <f>IF(C66="Kind 4",IF(Berechnung!F30&lt;Berechnung!D24,"Tarif für Kind unter 18 Monate","Tarif für Kind ab 18 Monaten"),"")</f>
        <v/>
      </c>
      <c r="R66" s="60"/>
      <c r="S66" s="60"/>
      <c r="T66" s="60"/>
      <c r="U66" s="60"/>
      <c r="V66" s="60"/>
      <c r="W66" s="64"/>
      <c r="X66" s="65"/>
      <c r="Y66" s="65"/>
      <c r="Z66" s="65"/>
      <c r="AA66" s="65"/>
      <c r="AB66" s="65"/>
      <c r="AC66" s="65"/>
    </row>
    <row r="67" spans="1:29" ht="12.75" customHeight="1" thickBot="1" x14ac:dyDescent="0.25">
      <c r="A67" s="39"/>
      <c r="B67" s="39"/>
      <c r="C67" s="82" t="s">
        <v>18</v>
      </c>
      <c r="D67" s="83"/>
      <c r="E67" s="83"/>
      <c r="F67" s="83"/>
      <c r="G67" s="83"/>
      <c r="H67" s="83"/>
      <c r="I67" s="83"/>
      <c r="J67" s="110">
        <f>ROUND(SUM(J63:K66),1)</f>
        <v>0</v>
      </c>
      <c r="K67" s="110"/>
      <c r="L67" s="113">
        <f>SUM(L63:O66)</f>
        <v>0</v>
      </c>
      <c r="M67" s="113"/>
      <c r="N67" s="113"/>
      <c r="O67" s="113"/>
      <c r="P67" s="84">
        <f>SUM(P63:P66)</f>
        <v>0</v>
      </c>
      <c r="Q67" s="83"/>
      <c r="R67" s="83"/>
      <c r="S67" s="39"/>
      <c r="T67" s="39"/>
      <c r="U67" s="39"/>
      <c r="V67" s="39"/>
      <c r="W67" s="64"/>
      <c r="X67" s="65"/>
      <c r="Y67" s="65"/>
      <c r="Z67" s="65"/>
      <c r="AA67" s="65"/>
      <c r="AB67" s="65"/>
      <c r="AC67" s="65"/>
    </row>
    <row r="68" spans="1:29" ht="12.75" hidden="1" x14ac:dyDescent="0.2">
      <c r="A68" s="39"/>
      <c r="B68" s="39"/>
      <c r="C68" s="51"/>
      <c r="D68" s="39"/>
      <c r="E68" s="39"/>
      <c r="F68" s="39"/>
      <c r="G68" s="39"/>
      <c r="H68" s="39"/>
      <c r="I68" s="39"/>
      <c r="J68" s="39"/>
      <c r="K68" s="39"/>
      <c r="L68" s="39"/>
      <c r="M68" s="85"/>
      <c r="N68" s="85"/>
      <c r="O68" s="39"/>
      <c r="P68" s="39"/>
      <c r="Q68" s="39"/>
      <c r="R68" s="39"/>
      <c r="S68" s="39"/>
      <c r="T68" s="39"/>
      <c r="U68" s="39"/>
      <c r="V68" s="39"/>
      <c r="W68" s="64"/>
      <c r="X68" s="65"/>
      <c r="Y68" s="65"/>
      <c r="Z68" s="65"/>
      <c r="AA68" s="65"/>
      <c r="AB68" s="65"/>
      <c r="AC68" s="65"/>
    </row>
    <row r="69" spans="1:29" ht="15" customHeight="1" x14ac:dyDescent="0.2">
      <c r="A69" s="39"/>
      <c r="B69" s="39"/>
      <c r="C69" s="86" t="s">
        <v>58</v>
      </c>
      <c r="D69" s="39"/>
      <c r="E69" s="39"/>
      <c r="F69" s="39"/>
      <c r="G69" s="39"/>
      <c r="H69" s="39"/>
      <c r="I69" s="39"/>
      <c r="J69" s="39"/>
      <c r="K69" s="39"/>
      <c r="L69" s="39"/>
      <c r="M69" s="39"/>
      <c r="N69" s="39"/>
      <c r="O69" s="39"/>
      <c r="P69" s="39"/>
      <c r="Q69" s="39"/>
      <c r="R69" s="39"/>
      <c r="S69" s="39"/>
      <c r="T69" s="39"/>
      <c r="U69" s="39"/>
      <c r="V69" s="39"/>
      <c r="W69" s="64"/>
      <c r="X69" s="65"/>
      <c r="Y69" s="65"/>
      <c r="Z69" s="65"/>
      <c r="AA69" s="65"/>
      <c r="AB69" s="65"/>
      <c r="AC69" s="65"/>
    </row>
    <row r="70" spans="1:29" ht="26.25" customHeight="1" x14ac:dyDescent="0.2">
      <c r="A70" s="39"/>
      <c r="B70" s="39"/>
      <c r="C70" s="107" t="s">
        <v>70</v>
      </c>
      <c r="D70" s="107"/>
      <c r="E70" s="107"/>
      <c r="F70" s="107"/>
      <c r="G70" s="107"/>
      <c r="H70" s="107"/>
      <c r="I70" s="107"/>
      <c r="J70" s="107"/>
      <c r="K70" s="107"/>
      <c r="L70" s="107"/>
      <c r="M70" s="107"/>
      <c r="N70" s="107"/>
      <c r="O70" s="107"/>
      <c r="P70" s="107"/>
      <c r="Q70" s="107"/>
      <c r="R70" s="107"/>
      <c r="S70" s="107"/>
      <c r="T70" s="107"/>
      <c r="U70" s="107"/>
      <c r="V70" s="86"/>
      <c r="W70" s="64"/>
      <c r="X70" s="65"/>
      <c r="Y70" s="65"/>
      <c r="Z70" s="65"/>
      <c r="AA70" s="65"/>
      <c r="AB70" s="65"/>
      <c r="AC70" s="65"/>
    </row>
    <row r="71" spans="1:29" ht="18" customHeight="1" x14ac:dyDescent="0.2">
      <c r="A71" s="39"/>
      <c r="B71" s="39"/>
      <c r="C71" s="64"/>
      <c r="D71" s="39"/>
      <c r="E71" s="39"/>
      <c r="F71" s="39"/>
      <c r="G71" s="39"/>
      <c r="H71" s="39"/>
      <c r="I71" s="39"/>
      <c r="J71" s="39"/>
      <c r="K71" s="39"/>
      <c r="L71" s="39"/>
      <c r="M71" s="39"/>
      <c r="N71" s="39"/>
      <c r="O71" s="39"/>
      <c r="P71" s="39"/>
      <c r="Q71" s="39"/>
      <c r="R71" s="39"/>
      <c r="S71" s="39"/>
      <c r="T71" s="39"/>
      <c r="U71" s="39"/>
      <c r="V71" s="39"/>
      <c r="W71" s="64"/>
      <c r="X71" s="65"/>
      <c r="Y71" s="65"/>
      <c r="Z71" s="65"/>
      <c r="AA71" s="65"/>
      <c r="AB71" s="65"/>
      <c r="AC71" s="65"/>
    </row>
    <row r="72" spans="1:29" ht="21.75" customHeight="1" x14ac:dyDescent="0.2">
      <c r="K72" s="87"/>
    </row>
    <row r="73" spans="1:29" ht="12.75" hidden="1" x14ac:dyDescent="0.2"/>
    <row r="74" spans="1:29" ht="12.75" hidden="1" x14ac:dyDescent="0.2">
      <c r="K74" s="88" t="s">
        <v>10</v>
      </c>
    </row>
    <row r="75" spans="1:29" ht="12.75" hidden="1" x14ac:dyDescent="0.2">
      <c r="F75" s="42" t="s">
        <v>33</v>
      </c>
      <c r="G75" s="89"/>
      <c r="J75" s="42" t="s">
        <v>30</v>
      </c>
      <c r="K75" s="90" t="b">
        <f>OR(ISBLANK(L4),ISBLANK(K7),ISBLANK(K9),ISBLANK(K11),ISBLANK(S7),ISBLANK(K17),
AND(ISBLANK(Q18),ISBLANK(Q19),ISBLANK(Q20),ISBLANK(R18),ISBLANK(R19),ISBLANK(R20),ISBLANK(S18),ISBLANK(S19),ISBLANK(S20),ISBLANK(T18),ISBLANK(T19),ISBLANK(T20),ISBLANK(U18),ISBLANK(U19),ISBLANK(U20)))</f>
        <v>1</v>
      </c>
    </row>
    <row r="76" spans="1:29" ht="12.75" hidden="1" x14ac:dyDescent="0.2">
      <c r="F76" s="42" t="str">
        <f>IF(AND($K$75=TRUE,$K$76=TRUE),"ja","nein")</f>
        <v>ja</v>
      </c>
      <c r="J76" s="42" t="s">
        <v>31</v>
      </c>
      <c r="K76" s="42" t="b">
        <f>OR(ISBLANK(L4),ISBLANK(K7),ISBLANK(K9),ISBLANK(K11),ISBLANK(S9),ISBLANK(K17),
AND(ISBLANK(Q18),ISBLANK(Q19),ISBLANK(Q20),ISBLANK(R18),ISBLANK(R19),ISBLANK(R20),ISBLANK(S18),ISBLANK(S19),ISBLANK(S20),ISBLANK(T18),ISBLANK(T19),ISBLANK(T20),ISBLANK(U18),ISBLANK(U19),ISBLANK(U20)))</f>
        <v>1</v>
      </c>
    </row>
    <row r="77" spans="1:29" ht="12.75" hidden="1" x14ac:dyDescent="0.2"/>
    <row r="78" spans="1:29" ht="12.75" hidden="1" x14ac:dyDescent="0.2"/>
    <row r="79" spans="1:29" ht="12.75" hidden="1" x14ac:dyDescent="0.2"/>
    <row r="80" spans="1:29" ht="12.75" hidden="1" x14ac:dyDescent="0.2"/>
    <row r="81" spans="9:22" ht="12.75" hidden="1" x14ac:dyDescent="0.2">
      <c r="N81" s="91"/>
      <c r="O81" s="91"/>
      <c r="P81" s="92"/>
      <c r="Q81" s="92"/>
      <c r="R81" s="92"/>
      <c r="S81" s="92"/>
      <c r="T81" s="92"/>
      <c r="U81" s="92"/>
      <c r="V81" s="92"/>
    </row>
    <row r="82" spans="9:22" ht="12.75" hidden="1" x14ac:dyDescent="0.2">
      <c r="I82" s="89"/>
    </row>
    <row r="83" spans="9:22" ht="12.75" hidden="1" x14ac:dyDescent="0.2"/>
    <row r="84" spans="9:22" ht="12.75" hidden="1" x14ac:dyDescent="0.2"/>
    <row r="85" spans="9:22" ht="12.75" hidden="1" x14ac:dyDescent="0.2"/>
    <row r="86" spans="9:22" ht="12.75" hidden="1" x14ac:dyDescent="0.2"/>
    <row r="87" spans="9:22" ht="12.75" hidden="1" x14ac:dyDescent="0.2"/>
    <row r="88" spans="9:22" ht="12.75" hidden="1" x14ac:dyDescent="0.2"/>
    <row r="89" spans="9:22" ht="12.75" hidden="1" x14ac:dyDescent="0.2"/>
    <row r="90" spans="9:22" ht="12.75" hidden="1" x14ac:dyDescent="0.2"/>
    <row r="91" spans="9:22" ht="12.75" hidden="1" x14ac:dyDescent="0.2"/>
    <row r="92" spans="9:22" ht="12.75" hidden="1" x14ac:dyDescent="0.2"/>
    <row r="93" spans="9:22" ht="12.75" hidden="1" x14ac:dyDescent="0.2"/>
    <row r="94" spans="9:22" ht="12.75" hidden="1" x14ac:dyDescent="0.2"/>
    <row r="95" spans="9:22" ht="12.75" hidden="1" x14ac:dyDescent="0.2"/>
    <row r="96" spans="9:22" ht="12.75" hidden="1" x14ac:dyDescent="0.2"/>
    <row r="97" s="42" customFormat="1" ht="12.75" hidden="1" x14ac:dyDescent="0.2"/>
    <row r="98" s="42" customFormat="1" ht="12.75" hidden="1" x14ac:dyDescent="0.2"/>
    <row r="99" s="42" customFormat="1" ht="12.75" hidden="1" x14ac:dyDescent="0.2"/>
    <row r="100" s="42" customFormat="1" ht="12.75" hidden="1" x14ac:dyDescent="0.2"/>
    <row r="101" s="42" customFormat="1" ht="12.75" hidden="1" x14ac:dyDescent="0.2"/>
    <row r="102" s="42" customFormat="1" ht="12.75" hidden="1" x14ac:dyDescent="0.2"/>
    <row r="103" s="42" customFormat="1" ht="12.75" hidden="1" x14ac:dyDescent="0.2"/>
    <row r="104" s="42" customFormat="1" ht="12.75" hidden="1" x14ac:dyDescent="0.2"/>
    <row r="105" s="42" customFormat="1" ht="12.75" hidden="1" x14ac:dyDescent="0.2"/>
    <row r="106" s="42" customFormat="1" ht="12.75" hidden="1" x14ac:dyDescent="0.2"/>
    <row r="107" s="42" customFormat="1" ht="12.75" hidden="1" x14ac:dyDescent="0.2"/>
    <row r="108" s="42" customFormat="1" ht="12.75" hidden="1" x14ac:dyDescent="0.2"/>
    <row r="109" s="42" customFormat="1" ht="12.75" hidden="1" x14ac:dyDescent="0.2"/>
    <row r="110" s="42" customFormat="1" ht="12.75" hidden="1" x14ac:dyDescent="0.2"/>
    <row r="111" s="42" customFormat="1" ht="12.75" hidden="1" x14ac:dyDescent="0.2"/>
    <row r="112" s="42" customFormat="1" ht="12.75" hidden="1" x14ac:dyDescent="0.2"/>
    <row r="113" s="42" customFormat="1" ht="12.75" hidden="1" x14ac:dyDescent="0.2"/>
    <row r="114" s="42" customFormat="1" ht="12.75" hidden="1" x14ac:dyDescent="0.2"/>
    <row r="115" s="42" customFormat="1" ht="12.75" hidden="1" x14ac:dyDescent="0.2"/>
    <row r="116" s="42" customFormat="1" ht="12.75" hidden="1" x14ac:dyDescent="0.2"/>
    <row r="117" s="42" customFormat="1" ht="12.75" hidden="1" x14ac:dyDescent="0.2"/>
    <row r="118" s="42" customFormat="1" ht="12.75" hidden="1" x14ac:dyDescent="0.2"/>
    <row r="119" s="42" customFormat="1" ht="12.75" hidden="1" x14ac:dyDescent="0.2"/>
    <row r="120" s="42" customFormat="1" ht="12.75" hidden="1" x14ac:dyDescent="0.2"/>
    <row r="121" s="42" customFormat="1" ht="12.75" hidden="1" x14ac:dyDescent="0.2"/>
    <row r="122" s="42" customFormat="1" ht="12.75" hidden="1" x14ac:dyDescent="0.2"/>
    <row r="123" s="42" customFormat="1" ht="12.75" hidden="1" x14ac:dyDescent="0.2"/>
    <row r="124" s="42" customFormat="1" ht="12.75" hidden="1" x14ac:dyDescent="0.2"/>
    <row r="125" s="42" customFormat="1" ht="12.75" hidden="1" x14ac:dyDescent="0.2"/>
    <row r="126" s="42" customFormat="1" ht="12.75" hidden="1" x14ac:dyDescent="0.2"/>
    <row r="127" s="42" customFormat="1" ht="12.75" hidden="1" x14ac:dyDescent="0.2"/>
    <row r="128" s="42" customFormat="1" ht="12.75" hidden="1" x14ac:dyDescent="0.2"/>
    <row r="129" s="42" customFormat="1" ht="12.75" hidden="1" x14ac:dyDescent="0.2"/>
    <row r="130" s="42" customFormat="1" ht="12.75" hidden="1" x14ac:dyDescent="0.2"/>
    <row r="131" s="42" customFormat="1" ht="12.75" hidden="1" x14ac:dyDescent="0.2"/>
    <row r="132" s="42" customFormat="1" ht="12.75" hidden="1" x14ac:dyDescent="0.2"/>
    <row r="133" s="42" customFormat="1" ht="12.75" hidden="1" x14ac:dyDescent="0.2"/>
    <row r="134" s="42" customFormat="1" ht="12.75" hidden="1" x14ac:dyDescent="0.2"/>
    <row r="135" s="42" customFormat="1" ht="12.75" hidden="1" x14ac:dyDescent="0.2"/>
    <row r="136" s="42" customFormat="1" ht="12.75" hidden="1" x14ac:dyDescent="0.2"/>
    <row r="137" s="42" customFormat="1" ht="12.75" hidden="1" x14ac:dyDescent="0.2"/>
    <row r="138" s="42" customFormat="1" ht="12.75" hidden="1" x14ac:dyDescent="0.2"/>
    <row r="139" s="42" customFormat="1" ht="12.75" hidden="1" x14ac:dyDescent="0.2"/>
    <row r="140" s="42" customFormat="1" ht="12.75" hidden="1" x14ac:dyDescent="0.2"/>
    <row r="141" s="42" customFormat="1" ht="12.75" hidden="1" x14ac:dyDescent="0.2"/>
    <row r="142" s="42" customFormat="1" ht="12.75" hidden="1" x14ac:dyDescent="0.2"/>
    <row r="143" s="42" customFormat="1" ht="12.75" hidden="1" x14ac:dyDescent="0.2"/>
    <row r="144" s="42" customFormat="1" ht="12.75" hidden="1" x14ac:dyDescent="0.2"/>
    <row r="145" s="42" customFormat="1" ht="12.75" hidden="1" x14ac:dyDescent="0.2"/>
    <row r="146" s="42" customFormat="1" ht="12.75" hidden="1" x14ac:dyDescent="0.2"/>
    <row r="147" s="42" customFormat="1" ht="12.75" hidden="1" x14ac:dyDescent="0.2"/>
    <row r="148" s="42" customFormat="1" ht="12.75" hidden="1" x14ac:dyDescent="0.2"/>
    <row r="149" s="42" customFormat="1" ht="12.75" hidden="1" x14ac:dyDescent="0.2"/>
    <row r="150" s="42" customFormat="1" ht="12.75" hidden="1" x14ac:dyDescent="0.2"/>
    <row r="151" s="42" customFormat="1" ht="12.75" hidden="1" x14ac:dyDescent="0.2"/>
    <row r="152" s="42" customFormat="1" ht="12.75" hidden="1" x14ac:dyDescent="0.2"/>
    <row r="153" s="42" customFormat="1" ht="12.75" hidden="1" x14ac:dyDescent="0.2"/>
    <row r="154" s="42" customFormat="1" ht="12.75" hidden="1" x14ac:dyDescent="0.2"/>
    <row r="155" s="42" customFormat="1" ht="12.75" hidden="1" x14ac:dyDescent="0.2"/>
    <row r="156" s="42" customFormat="1" ht="12.75" hidden="1" x14ac:dyDescent="0.2"/>
    <row r="157" s="42" customFormat="1" ht="12.75" hidden="1" x14ac:dyDescent="0.2"/>
    <row r="158" s="42" customFormat="1" ht="12.75" hidden="1" x14ac:dyDescent="0.2"/>
    <row r="159" s="42" customFormat="1" ht="12.75" hidden="1" x14ac:dyDescent="0.2"/>
    <row r="160" s="42" customFormat="1" ht="12.75" hidden="1" x14ac:dyDescent="0.2"/>
    <row r="161" s="42" customFormat="1" ht="12.75" hidden="1" customHeight="1" x14ac:dyDescent="0.2"/>
    <row r="162" s="42" customFormat="1" ht="12.75" hidden="1" customHeight="1" x14ac:dyDescent="0.2"/>
    <row r="163" s="42" customFormat="1" ht="12.75" hidden="1" customHeight="1" x14ac:dyDescent="0.2"/>
    <row r="164" s="42" customFormat="1" ht="12.75" hidden="1" customHeight="1" x14ac:dyDescent="0.2"/>
    <row r="165" s="42" customFormat="1" ht="12.75" hidden="1" customHeight="1" x14ac:dyDescent="0.2"/>
    <row r="166" s="42" customFormat="1" ht="12.75" hidden="1" customHeight="1" x14ac:dyDescent="0.2"/>
  </sheetData>
  <dataConsolidate/>
  <mergeCells count="29">
    <mergeCell ref="C3:V3"/>
    <mergeCell ref="C4:K4"/>
    <mergeCell ref="L4:M4"/>
    <mergeCell ref="K7:M7"/>
    <mergeCell ref="K9:M9"/>
    <mergeCell ref="S7:U7"/>
    <mergeCell ref="S9:U9"/>
    <mergeCell ref="K11:M11"/>
    <mergeCell ref="C56:V56"/>
    <mergeCell ref="C57:P57"/>
    <mergeCell ref="J63:K63"/>
    <mergeCell ref="E61:H61"/>
    <mergeCell ref="C46:L46"/>
    <mergeCell ref="G62:H62"/>
    <mergeCell ref="E62:F62"/>
    <mergeCell ref="I61:K61"/>
    <mergeCell ref="L61:O61"/>
    <mergeCell ref="P61:P62"/>
    <mergeCell ref="L63:O63"/>
    <mergeCell ref="U14:V15"/>
    <mergeCell ref="C70:U70"/>
    <mergeCell ref="J64:K64"/>
    <mergeCell ref="J65:K65"/>
    <mergeCell ref="J66:K66"/>
    <mergeCell ref="J67:K67"/>
    <mergeCell ref="L64:O64"/>
    <mergeCell ref="L65:O65"/>
    <mergeCell ref="L66:O66"/>
    <mergeCell ref="L67:O67"/>
  </mergeCells>
  <conditionalFormatting sqref="G14:V20">
    <cfRule type="expression" dxfId="3" priority="17">
      <formula>OR(NOT($K$11&gt;=1),$K$11="Auswahl treffen")</formula>
    </cfRule>
  </conditionalFormatting>
  <conditionalFormatting sqref="G22:V28">
    <cfRule type="expression" dxfId="2" priority="16">
      <formula>OR(NOT($K$11&gt;=2),$K$11="Auswahl treffen")</formula>
    </cfRule>
  </conditionalFormatting>
  <conditionalFormatting sqref="G30:V36">
    <cfRule type="expression" dxfId="1" priority="15">
      <formula>OR(NOT($K$11&gt;=3),$K$11="Auswahl treffen")</formula>
    </cfRule>
  </conditionalFormatting>
  <conditionalFormatting sqref="G38:V45">
    <cfRule type="expression" dxfId="0" priority="14">
      <formula>OR(NOT($K$11=4),$K$11="Auswahl treffen")</formula>
    </cfRule>
  </conditionalFormatting>
  <dataValidations xWindow="564" yWindow="425" count="9">
    <dataValidation type="list" allowBlank="1" showInputMessage="1" showErrorMessage="1" sqref="K11:M11" xr:uid="{00000000-0002-0000-0000-000001000000}">
      <formula1>"Auswahl treffen,1,2,3,4"</formula1>
    </dataValidation>
    <dataValidation type="list" allowBlank="1" showInputMessage="1" showErrorMessage="1" sqref="K5" xr:uid="{00000000-0002-0000-0000-000003000000}">
      <formula1>Haushalt</formula1>
    </dataValidation>
    <dataValidation allowBlank="1" showInputMessage="1" showErrorMessage="1" errorTitle="Erwerbspensum" error="Das blablabla" sqref="I75" xr:uid="{00000000-0002-0000-0000-000006000000}"/>
    <dataValidation allowBlank="1" showInputMessage="1" showErrorMessage="1" errorTitle="Überschreitung Höchsteinkommen" error="Das Höchsteinkommen gemäss Anhang 1 des Reglements wird überschritten. Es besteht kein Anspruch auf Betreuungsgutscheine. " prompt="Steuerbares Einkommen (Position 490) gemäss letzter definitiver Steuerveranlagung, welche nicht älter als zwei Jahre ist." sqref="K7:M7" xr:uid="{00000000-0002-0000-0000-000008000000}"/>
    <dataValidation allowBlank="1" showInputMessage="1" showErrorMessage="1" prompt="Steuerbares Vermögen (Position 690) gemäss letzter definitiver Steuerveranlagung, welche nicht älter als zwei Jahre ist_x000a_(10 % werden dem massgebendem Einkommen angerechnet)._x000a_" sqref="K9:M9" xr:uid="{00000000-0002-0000-0000-000009000000}"/>
    <dataValidation type="date" operator="greaterThanOrEqual" allowBlank="1" showInputMessage="1" showErrorMessage="1" error="Betreuungsgutscheine können nicht rückwirkend beantragt werden. Bitte passen Sie die Eingabe an." sqref="L4:M4" xr:uid="{00000000-0002-0000-0000-00000A000000}">
      <formula1>TODAY()</formula1>
    </dataValidation>
    <dataValidation type="list" allowBlank="1" showInputMessage="1" showErrorMessage="1" error="Bitte setzen Sie ein &quot;x&quot;." sqref="Q18:U20 Q26:U28 Q34:U36 Q42:U44" xr:uid="{B93B9232-7650-43E4-948D-96A532987EA0}">
      <formula1>"x"</formula1>
    </dataValidation>
    <dataValidation allowBlank="1" showInputMessage="1" showErrorMessage="1" errorTitle="Überschreitung Höchsteinkommen" error="Das Höchsteinkommen gemäss Anhang 1 des Reglements wird überschritten. Es besteht kein Anspruch auf Betreuungsgutscheine. " prompt="Die Gemeinde Risch geht bei der Berechnung der Betreuungsgutscheine von einem maximalen Krippentarif von 130 CHF/Tag für Kinder ab 18 Monaten aus." sqref="S7:U7" xr:uid="{41C7286F-79A6-4C83-8D05-773D289E5C2A}"/>
    <dataValidation allowBlank="1" showInputMessage="1" showErrorMessage="1" errorTitle="Überschreitung Höchsteinkommen" error="Das Höchsteinkommen gemäss Anhang 1 des Reglements wird überschritten. Es besteht kein Anspruch auf Betreuungsgutscheine. " prompt="Die Gemeinde Risch geht bei der Berechnung der Betreuungsgutscheine von einem maximalen Krippentarif von 145 CHF/Tag für Kinder unter 18 Monaten aus." sqref="S9:U9" xr:uid="{4201EA89-CB79-4C77-B366-84B9C33D562D}"/>
  </dataValidations>
  <hyperlinks>
    <hyperlink ref="U14" location="Betreuungsgutscheinrechner!O71" display="Weiter" xr:uid="{5A5909CF-188B-4274-B324-A08341C8D90B}"/>
  </hyperlinks>
  <pageMargins left="0.70866141732283472" right="0.48" top="0.32" bottom="0.31"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Q53"/>
  <sheetViews>
    <sheetView workbookViewId="0">
      <selection activeCell="F26" sqref="F26"/>
    </sheetView>
  </sheetViews>
  <sheetFormatPr baseColWidth="10" defaultColWidth="11.42578125" defaultRowHeight="12.75" x14ac:dyDescent="0.2"/>
  <cols>
    <col min="1" max="1" width="9.140625" style="1" customWidth="1"/>
    <col min="2" max="2" width="19.28515625" style="1" customWidth="1"/>
    <col min="3" max="4" width="11.42578125" style="1"/>
    <col min="5" max="5" width="11" style="1" customWidth="1"/>
    <col min="6" max="6" width="11.5703125" style="1" customWidth="1"/>
    <col min="7" max="8" width="11.42578125" style="1"/>
    <col min="9" max="9" width="15.85546875" style="1" customWidth="1"/>
    <col min="10" max="10" width="11.42578125" style="1"/>
    <col min="11" max="11" width="9.140625" style="1" customWidth="1"/>
    <col min="12" max="12" width="11.42578125" style="1"/>
    <col min="13" max="13" width="3" style="1" customWidth="1"/>
    <col min="14" max="16384" width="11.42578125" style="1"/>
  </cols>
  <sheetData>
    <row r="2" spans="2:17" ht="13.5" thickBot="1" x14ac:dyDescent="0.25">
      <c r="B2" s="18" t="s">
        <v>54</v>
      </c>
    </row>
    <row r="3" spans="2:17" ht="13.5" thickBot="1" x14ac:dyDescent="0.25">
      <c r="B3" s="2" t="s">
        <v>22</v>
      </c>
      <c r="C3" s="3"/>
      <c r="D3" s="3"/>
      <c r="E3" s="3"/>
      <c r="F3" s="3"/>
      <c r="G3" s="29"/>
      <c r="H3" s="29"/>
      <c r="I3" s="4">
        <v>16.5</v>
      </c>
      <c r="J3" s="3" t="s">
        <v>0</v>
      </c>
      <c r="K3" s="5">
        <f>I3/I5</f>
        <v>0.12692307692307692</v>
      </c>
      <c r="L3" s="3"/>
    </row>
    <row r="4" spans="2:17" ht="13.5" thickBot="1" x14ac:dyDescent="0.25">
      <c r="B4" s="29" t="s">
        <v>72</v>
      </c>
      <c r="C4" s="3"/>
      <c r="D4" s="3"/>
      <c r="E4" s="3"/>
      <c r="F4" s="3"/>
      <c r="G4" s="29"/>
      <c r="H4" s="29"/>
      <c r="I4" s="8">
        <f>Betreuungsgutscheinrechner!$S$7</f>
        <v>0</v>
      </c>
      <c r="J4" s="3" t="s">
        <v>0</v>
      </c>
      <c r="K4" s="3"/>
      <c r="L4" s="3"/>
    </row>
    <row r="5" spans="2:17" ht="13.5" thickBot="1" x14ac:dyDescent="0.25">
      <c r="B5" s="2" t="s">
        <v>23</v>
      </c>
      <c r="C5" s="3"/>
      <c r="D5" s="3"/>
      <c r="E5" s="3"/>
      <c r="F5" s="3"/>
      <c r="G5" s="29"/>
      <c r="H5" s="29"/>
      <c r="I5" s="8">
        <v>130</v>
      </c>
      <c r="J5" s="3"/>
      <c r="K5" s="3"/>
      <c r="L5" s="3"/>
    </row>
    <row r="6" spans="2:17" ht="13.5" thickBot="1" x14ac:dyDescent="0.25">
      <c r="B6" s="2" t="s">
        <v>24</v>
      </c>
      <c r="C6" s="3"/>
      <c r="D6" s="3"/>
      <c r="E6" s="3"/>
      <c r="F6" s="3"/>
      <c r="G6" s="29"/>
      <c r="H6" s="29"/>
      <c r="I6" s="8">
        <f>I5-I3</f>
        <v>113.5</v>
      </c>
      <c r="J6" s="3" t="s">
        <v>0</v>
      </c>
      <c r="K6" s="3"/>
      <c r="L6" s="3"/>
    </row>
    <row r="7" spans="2:17" ht="13.5" thickBot="1" x14ac:dyDescent="0.25">
      <c r="B7" s="2"/>
      <c r="C7" s="3"/>
      <c r="D7" s="3"/>
      <c r="E7" s="3"/>
      <c r="F7" s="3"/>
      <c r="G7" s="29"/>
      <c r="H7" s="29"/>
      <c r="I7" s="3"/>
      <c r="J7" s="3"/>
      <c r="K7" s="3"/>
      <c r="L7" s="3"/>
      <c r="N7" s="6"/>
      <c r="O7" s="7"/>
      <c r="P7" s="7"/>
      <c r="Q7" s="7"/>
    </row>
    <row r="8" spans="2:17" ht="13.5" thickBot="1" x14ac:dyDescent="0.25">
      <c r="B8" s="2" t="s">
        <v>25</v>
      </c>
      <c r="C8" s="3"/>
      <c r="D8" s="3"/>
      <c r="E8" s="3"/>
      <c r="F8" s="3"/>
      <c r="G8" s="29"/>
      <c r="H8" s="29"/>
      <c r="I8" s="4">
        <v>16.5</v>
      </c>
      <c r="J8" s="3" t="s">
        <v>0</v>
      </c>
      <c r="K8" s="5">
        <f>I8/I10</f>
        <v>0.11379310344827587</v>
      </c>
      <c r="L8" s="3"/>
      <c r="N8" s="6"/>
      <c r="O8" s="7"/>
      <c r="P8" s="7"/>
      <c r="Q8" s="7"/>
    </row>
    <row r="9" spans="2:17" ht="13.5" thickBot="1" x14ac:dyDescent="0.25">
      <c r="B9" s="29" t="s">
        <v>71</v>
      </c>
      <c r="C9" s="3"/>
      <c r="D9" s="3"/>
      <c r="E9" s="3"/>
      <c r="F9" s="3"/>
      <c r="G9" s="29"/>
      <c r="H9" s="29"/>
      <c r="I9" s="8">
        <f>Betreuungsgutscheinrechner!$S$9</f>
        <v>0</v>
      </c>
      <c r="J9" s="3" t="s">
        <v>0</v>
      </c>
      <c r="K9" s="3"/>
      <c r="L9" s="3"/>
      <c r="N9" s="6"/>
      <c r="O9" s="7"/>
      <c r="P9" s="7"/>
      <c r="Q9" s="7"/>
    </row>
    <row r="10" spans="2:17" ht="13.5" thickBot="1" x14ac:dyDescent="0.25">
      <c r="B10" s="2" t="s">
        <v>26</v>
      </c>
      <c r="C10" s="3"/>
      <c r="D10" s="3"/>
      <c r="E10" s="3"/>
      <c r="F10" s="3"/>
      <c r="G10" s="29"/>
      <c r="H10" s="29"/>
      <c r="I10" s="8">
        <v>145</v>
      </c>
      <c r="J10" s="3"/>
      <c r="K10" s="3"/>
      <c r="L10" s="3"/>
      <c r="N10" s="6"/>
      <c r="O10" s="7"/>
      <c r="P10" s="7"/>
      <c r="Q10" s="7"/>
    </row>
    <row r="11" spans="2:17" ht="12.75" customHeight="1" thickBot="1" x14ac:dyDescent="0.25">
      <c r="B11" s="2" t="s">
        <v>27</v>
      </c>
      <c r="C11" s="3"/>
      <c r="D11" s="3"/>
      <c r="E11" s="3"/>
      <c r="F11" s="3"/>
      <c r="G11" s="29"/>
      <c r="H11" s="29"/>
      <c r="I11" s="8">
        <f>I10-I8</f>
        <v>128.5</v>
      </c>
      <c r="J11" s="3" t="s">
        <v>0</v>
      </c>
      <c r="K11" s="3"/>
      <c r="L11" s="3"/>
      <c r="N11" s="6"/>
      <c r="O11" s="7"/>
      <c r="P11" s="7"/>
      <c r="Q11" s="7"/>
    </row>
    <row r="12" spans="2:17" ht="14.25" customHeight="1" thickBot="1" x14ac:dyDescent="0.25">
      <c r="B12" s="2"/>
      <c r="C12" s="3"/>
      <c r="D12" s="3"/>
      <c r="E12" s="3"/>
      <c r="F12" s="3"/>
      <c r="G12" s="29"/>
      <c r="H12" s="29"/>
      <c r="I12" s="3"/>
      <c r="J12" s="3"/>
      <c r="K12" s="3"/>
      <c r="L12" s="3"/>
      <c r="N12" s="6"/>
      <c r="O12" s="7"/>
      <c r="P12" s="7"/>
      <c r="Q12" s="9"/>
    </row>
    <row r="13" spans="2:17" ht="14.25" customHeight="1" thickBot="1" x14ac:dyDescent="0.25">
      <c r="B13" s="2" t="s">
        <v>28</v>
      </c>
      <c r="C13" s="3"/>
      <c r="D13" s="3"/>
      <c r="E13" s="3"/>
      <c r="F13" s="3"/>
      <c r="G13" s="29"/>
      <c r="H13" s="29"/>
      <c r="I13" s="12">
        <f>(1-(I3/I5))/(I16-I15)</f>
        <v>9.1902834008097167E-6</v>
      </c>
      <c r="J13" s="13"/>
      <c r="K13" s="3"/>
      <c r="L13" s="3"/>
      <c r="N13" s="6"/>
      <c r="O13" s="7"/>
      <c r="P13" s="7"/>
      <c r="Q13" s="9"/>
    </row>
    <row r="14" spans="2:17" ht="14.25" customHeight="1" thickBot="1" x14ac:dyDescent="0.25">
      <c r="B14" s="2" t="s">
        <v>29</v>
      </c>
      <c r="C14" s="3"/>
      <c r="D14" s="3"/>
      <c r="E14" s="3"/>
      <c r="F14" s="3"/>
      <c r="G14" s="29"/>
      <c r="H14" s="29"/>
      <c r="I14" s="12">
        <f>(1-(I8/I10))/(I16-I15)</f>
        <v>9.3284936479128856E-6</v>
      </c>
      <c r="J14" s="3"/>
      <c r="K14" s="3"/>
      <c r="L14" s="3"/>
      <c r="N14" s="6"/>
      <c r="O14" s="7"/>
      <c r="P14" s="7"/>
      <c r="Q14" s="9"/>
    </row>
    <row r="15" spans="2:17" ht="14.25" customHeight="1" thickBot="1" x14ac:dyDescent="0.25">
      <c r="B15" s="2" t="s">
        <v>48</v>
      </c>
      <c r="C15" s="3"/>
      <c r="D15" s="3"/>
      <c r="E15" s="3"/>
      <c r="F15" s="3"/>
      <c r="G15" s="29"/>
      <c r="H15" s="29"/>
      <c r="I15" s="14">
        <v>15000</v>
      </c>
      <c r="J15" s="3" t="s">
        <v>0</v>
      </c>
      <c r="K15" s="3"/>
      <c r="L15" s="3"/>
      <c r="N15" s="6"/>
      <c r="O15" s="7"/>
      <c r="P15" s="7"/>
      <c r="Q15" s="9"/>
    </row>
    <row r="16" spans="2:17" x14ac:dyDescent="0.2">
      <c r="B16" s="2" t="s">
        <v>49</v>
      </c>
      <c r="C16" s="3"/>
      <c r="D16" s="3"/>
      <c r="E16" s="3"/>
      <c r="F16" s="3"/>
      <c r="G16" s="29"/>
      <c r="H16" s="29"/>
      <c r="I16" s="26">
        <v>110000</v>
      </c>
      <c r="J16" s="3" t="s">
        <v>0</v>
      </c>
      <c r="K16" s="3"/>
      <c r="L16" s="3"/>
      <c r="N16" s="6"/>
      <c r="O16" s="7"/>
      <c r="P16" s="7"/>
      <c r="Q16" s="10"/>
    </row>
    <row r="17" spans="2:17" x14ac:dyDescent="0.2">
      <c r="B17" s="2"/>
      <c r="C17" s="3"/>
      <c r="D17" s="3"/>
      <c r="E17" s="3"/>
      <c r="F17" s="3"/>
      <c r="G17" s="29"/>
      <c r="H17" s="29"/>
      <c r="I17" s="25"/>
      <c r="J17" s="3"/>
      <c r="K17" s="3"/>
      <c r="L17" s="3"/>
      <c r="N17" s="6"/>
      <c r="O17" s="7"/>
      <c r="P17" s="11"/>
      <c r="Q17" s="11"/>
    </row>
    <row r="18" spans="2:17" ht="13.5" thickBot="1" x14ac:dyDescent="0.25">
      <c r="B18" s="2" t="s">
        <v>2</v>
      </c>
      <c r="C18" s="3"/>
      <c r="D18" s="3"/>
      <c r="E18" s="3"/>
      <c r="F18" s="3"/>
      <c r="G18" s="29"/>
      <c r="H18" s="29"/>
      <c r="I18" s="27">
        <v>0.1</v>
      </c>
      <c r="J18" s="3"/>
      <c r="K18" s="3"/>
      <c r="L18" s="3"/>
      <c r="N18" s="6"/>
      <c r="O18" s="7"/>
      <c r="P18" s="7"/>
      <c r="Q18" s="7"/>
    </row>
    <row r="19" spans="2:17" ht="13.5" thickBot="1" x14ac:dyDescent="0.25">
      <c r="B19" s="2" t="s">
        <v>3</v>
      </c>
      <c r="C19" s="3"/>
      <c r="D19" s="3"/>
      <c r="E19" s="3"/>
      <c r="F19" s="3"/>
      <c r="G19" s="29"/>
      <c r="H19" s="29"/>
      <c r="I19" s="16">
        <v>500000</v>
      </c>
      <c r="J19" s="3"/>
      <c r="K19" s="3"/>
      <c r="L19" s="3"/>
      <c r="N19" s="6"/>
      <c r="O19" s="7"/>
      <c r="P19" s="7"/>
      <c r="Q19" s="7"/>
    </row>
    <row r="20" spans="2:17" x14ac:dyDescent="0.2">
      <c r="B20" s="2"/>
      <c r="C20" s="3"/>
      <c r="D20" s="3"/>
      <c r="E20" s="3"/>
      <c r="F20" s="3"/>
      <c r="G20" s="29"/>
      <c r="H20" s="29"/>
      <c r="I20" s="17"/>
      <c r="J20" s="3"/>
      <c r="K20" s="3"/>
      <c r="L20" s="3"/>
      <c r="N20" s="6"/>
      <c r="O20" s="7"/>
      <c r="P20" s="7"/>
      <c r="Q20" s="7"/>
    </row>
    <row r="21" spans="2:17" x14ac:dyDescent="0.2">
      <c r="B21" s="18"/>
      <c r="N21" s="6"/>
      <c r="O21" s="7"/>
      <c r="P21" s="7"/>
      <c r="Q21" s="7"/>
    </row>
    <row r="22" spans="2:17" x14ac:dyDescent="0.2">
      <c r="B22" s="18" t="s">
        <v>55</v>
      </c>
      <c r="N22" s="6"/>
      <c r="O22" s="7"/>
      <c r="P22" s="7"/>
      <c r="Q22" s="7"/>
    </row>
    <row r="23" spans="2:17" ht="15" x14ac:dyDescent="0.2">
      <c r="B23" s="31" t="s">
        <v>46</v>
      </c>
      <c r="C23" s="29"/>
      <c r="D23" s="30">
        <f>Betreuungsgutscheinrechner!L4</f>
        <v>0</v>
      </c>
      <c r="N23" s="6"/>
      <c r="O23" s="15"/>
      <c r="P23" s="15"/>
      <c r="Q23" s="15"/>
    </row>
    <row r="24" spans="2:17" x14ac:dyDescent="0.2">
      <c r="B24" s="31" t="s">
        <v>47</v>
      </c>
      <c r="C24" s="29"/>
      <c r="D24" s="29">
        <v>548</v>
      </c>
    </row>
    <row r="25" spans="2:17" x14ac:dyDescent="0.2">
      <c r="B25" s="31" t="s">
        <v>6</v>
      </c>
      <c r="C25" s="29"/>
      <c r="D25" s="29">
        <f>Betreuungsgutscheinrechner!K54</f>
        <v>0</v>
      </c>
      <c r="E25" s="28"/>
      <c r="F25" s="11"/>
      <c r="G25" s="11"/>
      <c r="H25" s="11"/>
      <c r="I25" s="11"/>
      <c r="J25" s="21"/>
      <c r="K25" s="11"/>
      <c r="L25" s="11"/>
      <c r="M25" s="11"/>
    </row>
    <row r="26" spans="2:17" x14ac:dyDescent="0.2">
      <c r="E26" s="28"/>
      <c r="F26" s="11"/>
      <c r="G26" s="11"/>
      <c r="H26" s="11"/>
      <c r="I26" s="11"/>
      <c r="J26" s="21"/>
      <c r="K26" s="11"/>
      <c r="L26" s="11"/>
      <c r="M26" s="11"/>
    </row>
    <row r="27" spans="2:17" x14ac:dyDescent="0.2">
      <c r="B27" s="18" t="s">
        <v>56</v>
      </c>
      <c r="E27" s="28"/>
      <c r="F27" s="11"/>
      <c r="G27" s="11"/>
      <c r="H27" s="11"/>
      <c r="I27" s="11"/>
      <c r="J27" s="21"/>
      <c r="K27" s="11"/>
      <c r="L27" s="11"/>
      <c r="M27" s="11"/>
    </row>
    <row r="28" spans="2:17" ht="15" x14ac:dyDescent="0.2">
      <c r="C28" s="32" t="s">
        <v>9</v>
      </c>
      <c r="D28" s="32" t="s">
        <v>43</v>
      </c>
      <c r="E28" s="32" t="s">
        <v>44</v>
      </c>
      <c r="F28" s="32" t="s">
        <v>45</v>
      </c>
      <c r="G28" s="15"/>
      <c r="H28" s="15"/>
      <c r="I28" s="22"/>
      <c r="J28" s="24"/>
      <c r="K28" s="11"/>
      <c r="L28" s="11"/>
      <c r="M28" s="11"/>
    </row>
    <row r="29" spans="2:17" x14ac:dyDescent="0.2">
      <c r="B29" s="33" t="s">
        <v>12</v>
      </c>
      <c r="C29" s="20">
        <f>Betreuungsgutscheinrechner!K17</f>
        <v>0</v>
      </c>
      <c r="D29" s="20">
        <f>Betreuungsgutscheinrechner!K25</f>
        <v>0</v>
      </c>
      <c r="E29" s="20">
        <f>Betreuungsgutscheinrechner!K33</f>
        <v>0</v>
      </c>
      <c r="F29" s="20">
        <f>Betreuungsgutscheinrechner!K41</f>
        <v>0</v>
      </c>
      <c r="G29" s="11"/>
      <c r="H29" s="11"/>
      <c r="I29" s="11"/>
      <c r="J29" s="23"/>
      <c r="K29" s="11"/>
      <c r="L29" s="11"/>
      <c r="M29" s="11"/>
    </row>
    <row r="30" spans="2:17" x14ac:dyDescent="0.2">
      <c r="B30" s="34" t="s">
        <v>13</v>
      </c>
      <c r="C30" s="20">
        <f>Berechnung!D23-C29</f>
        <v>0</v>
      </c>
      <c r="D30" s="20">
        <f>D23-D29</f>
        <v>0</v>
      </c>
      <c r="E30" s="20">
        <f>D23-E29</f>
        <v>0</v>
      </c>
      <c r="F30" s="20">
        <f>D23-F29</f>
        <v>0</v>
      </c>
    </row>
    <row r="31" spans="2:17" x14ac:dyDescent="0.2">
      <c r="B31" s="33"/>
    </row>
    <row r="32" spans="2:17" x14ac:dyDescent="0.2">
      <c r="B32" s="33" t="s">
        <v>51</v>
      </c>
      <c r="C32" s="1">
        <f>Betreuungsgutscheinrechner!AD20</f>
        <v>0</v>
      </c>
      <c r="D32" s="1">
        <f>Betreuungsgutscheinrechner!AD28</f>
        <v>0</v>
      </c>
      <c r="E32" s="1">
        <f>Betreuungsgutscheinrechner!AD36</f>
        <v>0</v>
      </c>
      <c r="F32" s="1">
        <f>Betreuungsgutscheinrechner!AD44</f>
        <v>0</v>
      </c>
    </row>
    <row r="33" spans="1:6" x14ac:dyDescent="0.2">
      <c r="B33" s="33" t="s">
        <v>63</v>
      </c>
      <c r="C33" s="1">
        <f>IF(C30&lt;$D$24,Betreuungsgutscheinrechner!S9,Betreuungsgutscheinrechner!S7)</f>
        <v>0</v>
      </c>
      <c r="D33" s="1">
        <f>IF(D30&lt;$D$24,Betreuungsgutscheinrechner!S9,Betreuungsgutscheinrechner!S7)</f>
        <v>0</v>
      </c>
      <c r="E33" s="1">
        <f>IF(E30&lt;$D$24,Betreuungsgutscheinrechner!S9,Betreuungsgutscheinrechner!S7)</f>
        <v>0</v>
      </c>
      <c r="F33" s="1">
        <f>IF(F30&lt;$D$24,Betreuungsgutscheinrechner!S9,Betreuungsgutscheinrechner!S7)</f>
        <v>0</v>
      </c>
    </row>
    <row r="34" spans="1:6" x14ac:dyDescent="0.2">
      <c r="B34" s="33"/>
    </row>
    <row r="35" spans="1:6" x14ac:dyDescent="0.2">
      <c r="A35" s="19"/>
      <c r="B35" s="33" t="s">
        <v>50</v>
      </c>
      <c r="C35" s="1">
        <f>IF(C30&lt;$D$24,MAX($K$8+$I$14*($D$25-$I$15),0),MAX($K$3+$I$13*($D$25-$I$15),0))</f>
        <v>0</v>
      </c>
      <c r="D35" s="1">
        <f t="shared" ref="D35:F35" si="0">IF(D30&lt;$D$24,MAX($K$8+$I$14*($D$25-$I$15),0),MAX($K$3+$I$13*($D$25-$I$15),0))</f>
        <v>0</v>
      </c>
      <c r="E35" s="1">
        <f t="shared" si="0"/>
        <v>0</v>
      </c>
      <c r="F35" s="1">
        <f t="shared" si="0"/>
        <v>0</v>
      </c>
    </row>
    <row r="36" spans="1:6" x14ac:dyDescent="0.2">
      <c r="B36" s="33" t="s">
        <v>73</v>
      </c>
      <c r="C36" s="20">
        <f>MAX(IF(C30&lt;$D$24,MIN($I$10*(1-C35),($I$9-$I$8)),MIN($I$5*(1-C35),$I$4-$I$3)),0)</f>
        <v>0</v>
      </c>
      <c r="D36" s="20">
        <f t="shared" ref="D36:F36" si="1">MAX(IF(D30&lt;$D$24,MIN($I$10*(1-D35),($I$9-$I$8)),MIN($I$5*(1-D35),$I$4-$I$3)),0)</f>
        <v>0</v>
      </c>
      <c r="E36" s="20">
        <f t="shared" si="1"/>
        <v>0</v>
      </c>
      <c r="F36" s="20">
        <f t="shared" si="1"/>
        <v>0</v>
      </c>
    </row>
    <row r="37" spans="1:6" x14ac:dyDescent="0.2">
      <c r="B37" s="33" t="s">
        <v>74</v>
      </c>
      <c r="C37" s="20">
        <f>IF(C30&lt;$D$24,IF(($I$9-C36)&lt;=$I$8,$I$9-$I$8,C36),IF(($I$4-C36)&lt;=$I$3,$I$4-$I$3,C36))</f>
        <v>-16.5</v>
      </c>
      <c r="D37" s="20">
        <f t="shared" ref="D37:F37" si="2">IF(D30&lt;$D$24,IF(($I$9-D36)&lt;=$I$8,$I$9-$I$8,D36),IF(($I$4-D36)&lt;=$I$3,$I$4-$I$3,D36))</f>
        <v>-16.5</v>
      </c>
      <c r="E37" s="20">
        <f t="shared" si="2"/>
        <v>-16.5</v>
      </c>
      <c r="F37" s="20">
        <f t="shared" si="2"/>
        <v>-16.5</v>
      </c>
    </row>
    <row r="38" spans="1:6" x14ac:dyDescent="0.2">
      <c r="B38" s="35"/>
    </row>
    <row r="39" spans="1:6" x14ac:dyDescent="0.2">
      <c r="B39" s="33" t="s">
        <v>52</v>
      </c>
      <c r="C39" s="20">
        <f>((C37*5)/55)*C32</f>
        <v>0</v>
      </c>
      <c r="D39" s="20">
        <f t="shared" ref="D39:F39" si="3">((D37*5)/55)*D32</f>
        <v>0</v>
      </c>
      <c r="E39" s="20">
        <f t="shared" si="3"/>
        <v>0</v>
      </c>
      <c r="F39" s="20">
        <f t="shared" si="3"/>
        <v>0</v>
      </c>
    </row>
    <row r="40" spans="1:6" x14ac:dyDescent="0.2">
      <c r="B40" s="33" t="s">
        <v>53</v>
      </c>
      <c r="C40" s="20">
        <f>C39*4.2</f>
        <v>0</v>
      </c>
      <c r="D40" s="20">
        <f t="shared" ref="D40:F40" si="4">D39*4.2</f>
        <v>0</v>
      </c>
      <c r="E40" s="20">
        <f t="shared" si="4"/>
        <v>0</v>
      </c>
      <c r="F40" s="20">
        <f t="shared" si="4"/>
        <v>0</v>
      </c>
    </row>
    <row r="41" spans="1:6" x14ac:dyDescent="0.2">
      <c r="B41" s="37" t="s">
        <v>67</v>
      </c>
      <c r="C41" s="36">
        <f>(((C33-C36)*5)/55)*C32</f>
        <v>0</v>
      </c>
      <c r="D41" s="20">
        <f t="shared" ref="D41:F41" si="5">(((D33-D36)*5)/55)*D32</f>
        <v>0</v>
      </c>
      <c r="E41" s="20">
        <f t="shared" si="5"/>
        <v>0</v>
      </c>
      <c r="F41" s="20">
        <f t="shared" si="5"/>
        <v>0</v>
      </c>
    </row>
    <row r="42" spans="1:6" x14ac:dyDescent="0.2">
      <c r="B42" s="18"/>
    </row>
    <row r="45" spans="1:6" x14ac:dyDescent="0.2">
      <c r="A45" s="19"/>
    </row>
    <row r="46" spans="1:6" x14ac:dyDescent="0.2">
      <c r="B46" s="18"/>
    </row>
    <row r="51" ht="18" customHeight="1" x14ac:dyDescent="0.2"/>
    <row r="52" ht="18" customHeight="1" x14ac:dyDescent="0.2"/>
    <row r="53" ht="15.75" customHeight="1" x14ac:dyDescent="0.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Betreuungsgutscheinrechner</vt:lpstr>
      <vt:lpstr>Berechnung</vt:lpstr>
      <vt:lpstr>Betreuungsgutscheinrechner!Druckbereich</vt:lpstr>
    </vt:vector>
  </TitlesOfParts>
  <Company>Interface Politikstudien Forschung Beratung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Balthasar</dc:creator>
  <cp:lastModifiedBy>Gubser Jonas</cp:lastModifiedBy>
  <cp:lastPrinted>2018-09-23T12:30:55Z</cp:lastPrinted>
  <dcterms:created xsi:type="dcterms:W3CDTF">2015-09-28T12:18:10Z</dcterms:created>
  <dcterms:modified xsi:type="dcterms:W3CDTF">2024-09-26T08:52:48Z</dcterms:modified>
</cp:coreProperties>
</file>